
<file path=[Content_Types].xml><?xml version="1.0" encoding="utf-8"?>
<Types xmlns="http://schemas.openxmlformats.org/package/2006/content-types">
  <Override PartName="/xl/charts/chart2.xml" ContentType="application/vnd.openxmlformats-officedocument.drawingml.chart+xml"/>
  <Override PartName="/xl/worksheets/sheet3.xml" ContentType="application/vnd.openxmlformats-officedocument.spreadsheetml.workshee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charts/chart7.xml" ContentType="application/vnd.openxmlformats-officedocument.drawingml.chart+xml"/>
  <Override PartName="/xl/charts/chart16.xml" ContentType="application/vnd.openxmlformats-officedocument.drawingml.chart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worksheets/sheet1.xml" ContentType="application/vnd.openxmlformats-officedocument.spreadsheetml.worksheet+xml"/>
  <Override PartName="/xl/charts/chart1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charts/chart12.xml" ContentType="application/vnd.openxmlformats-officedocument.drawingml.char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charts/chart1.xml" ContentType="application/vnd.openxmlformats-officedocument.drawingml.chart+xml"/>
  <Override PartName="/xl/charts/chart8.xml" ContentType="application/vnd.openxmlformats-officedocument.drawingml.chart+xml"/>
  <Override PartName="/xl/charts/chart17.xml" ContentType="application/vnd.openxmlformats-officedocument.drawingml.chart+xml"/>
  <Override PartName="/xl/worksheets/sheet2.xml" ContentType="application/vnd.openxmlformats-officedocument.spreadsheetml.worksheet+xml"/>
  <Override PartName="/xl/charts/chart6.xml" ContentType="application/vnd.openxmlformats-officedocument.drawingml.chart+xml"/>
  <Override PartName="/xl/charts/chart15.xml" ContentType="application/vnd.openxmlformats-officedocument.drawingml.chart+xml"/>
  <Override PartName="/xl/comments2.xml" ContentType="application/vnd.openxmlformats-officedocument.spreadsheetml.comments+xml"/>
  <Override PartName="/xl/styles.xml" ContentType="application/vnd.openxmlformats-officedocument.spreadsheetml.styles+xml"/>
  <Override PartName="/xl/theme/theme1.xml" ContentType="application/vnd.openxmlformats-officedocument.theme+xml"/>
  <Default Extension="vml" ContentType="application/vnd.openxmlformats-officedocument.vmlDrawing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charts/chart13.xml" ContentType="application/vnd.openxmlformats-officedocument.drawingml.chart+xml"/>
  <Override PartName="/xl/charts/chart4.xml" ContentType="application/vnd.openxmlformats-officedocument.drawingml.chart+xml"/>
  <Override PartName="/xl/charts/chart11.xml" ContentType="application/vnd.openxmlformats-officedocument.drawingml.chart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20" yWindow="-20" windowWidth="24720" windowHeight="16740" tabRatio="758"/>
  </bookViews>
  <sheets>
    <sheet name="Water Column" sheetId="14" r:id="rId1"/>
    <sheet name="Depth Integration" sheetId="20" r:id="rId2"/>
    <sheet name="Sediment Trap" sheetId="15" r:id="rId3"/>
    <sheet name="Experiment" sheetId="17" r:id="rId4"/>
    <sheet name="Sediment Trap (replicates)" sheetId="16" r:id="rId5"/>
    <sheet name="ATP (replicates)" sheetId="18" r:id="rId6"/>
    <sheet name="Collection Info" sheetId="19" r:id="rId7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58" i="20"/>
  <c r="R59"/>
  <c r="R60"/>
  <c r="R61"/>
  <c r="R64"/>
  <c r="R54"/>
  <c r="R55"/>
  <c r="R56"/>
  <c r="R57"/>
  <c r="R63"/>
  <c r="R46"/>
  <c r="R47"/>
  <c r="R48"/>
  <c r="R49"/>
  <c r="R52"/>
  <c r="R42"/>
  <c r="R43"/>
  <c r="R44"/>
  <c r="R45"/>
  <c r="R51"/>
  <c r="R34"/>
  <c r="R35"/>
  <c r="R36"/>
  <c r="R37"/>
  <c r="R40"/>
  <c r="R30"/>
  <c r="R31"/>
  <c r="R32"/>
  <c r="R33"/>
  <c r="R39"/>
  <c r="R22"/>
  <c r="R23"/>
  <c r="R24"/>
  <c r="R25"/>
  <c r="R28"/>
  <c r="R18"/>
  <c r="R19"/>
  <c r="R20"/>
  <c r="R21"/>
  <c r="R27"/>
  <c r="P22"/>
  <c r="P23"/>
  <c r="P24"/>
  <c r="P25"/>
  <c r="P28"/>
  <c r="P18"/>
  <c r="P19"/>
  <c r="P20"/>
  <c r="P21"/>
  <c r="P27"/>
  <c r="P34"/>
  <c r="P35"/>
  <c r="P36"/>
  <c r="P37"/>
  <c r="P40"/>
  <c r="P30"/>
  <c r="P31"/>
  <c r="P32"/>
  <c r="P33"/>
  <c r="P39"/>
  <c r="P46"/>
  <c r="P47"/>
  <c r="P48"/>
  <c r="P49"/>
  <c r="P52"/>
  <c r="P42"/>
  <c r="P43"/>
  <c r="P44"/>
  <c r="P45"/>
  <c r="P51"/>
  <c r="P58"/>
  <c r="P59"/>
  <c r="P60"/>
  <c r="P61"/>
  <c r="P64"/>
  <c r="P54"/>
  <c r="P55"/>
  <c r="P56"/>
  <c r="P57"/>
  <c r="P63"/>
  <c r="N58"/>
  <c r="N59"/>
  <c r="N60"/>
  <c r="N61"/>
  <c r="N64"/>
  <c r="N54"/>
  <c r="N55"/>
  <c r="N56"/>
  <c r="N57"/>
  <c r="N63"/>
  <c r="N46"/>
  <c r="N47"/>
  <c r="N48"/>
  <c r="N49"/>
  <c r="N52"/>
  <c r="N42"/>
  <c r="N43"/>
  <c r="N44"/>
  <c r="N45"/>
  <c r="N51"/>
  <c r="N34"/>
  <c r="N35"/>
  <c r="N36"/>
  <c r="N37"/>
  <c r="N40"/>
  <c r="N30"/>
  <c r="N31"/>
  <c r="N32"/>
  <c r="N33"/>
  <c r="N39"/>
  <c r="N22"/>
  <c r="N23"/>
  <c r="N24"/>
  <c r="N25"/>
  <c r="N28"/>
  <c r="N18"/>
  <c r="N19"/>
  <c r="N20"/>
  <c r="N21"/>
  <c r="N27"/>
  <c r="K21"/>
  <c r="K22"/>
  <c r="L22"/>
  <c r="K23"/>
  <c r="L23"/>
  <c r="L28"/>
  <c r="K18"/>
  <c r="L18"/>
  <c r="K19"/>
  <c r="L19"/>
  <c r="K20"/>
  <c r="L20"/>
  <c r="L21"/>
  <c r="L27"/>
  <c r="K33"/>
  <c r="K34"/>
  <c r="L34"/>
  <c r="K35"/>
  <c r="L35"/>
  <c r="L40"/>
  <c r="K30"/>
  <c r="L30"/>
  <c r="K31"/>
  <c r="L31"/>
  <c r="K32"/>
  <c r="L32"/>
  <c r="L33"/>
  <c r="L39"/>
  <c r="K45"/>
  <c r="K46"/>
  <c r="L46"/>
  <c r="K47"/>
  <c r="L47"/>
  <c r="L52"/>
  <c r="K42"/>
  <c r="L42"/>
  <c r="K43"/>
  <c r="L43"/>
  <c r="K44"/>
  <c r="L44"/>
  <c r="L45"/>
  <c r="L51"/>
  <c r="K57"/>
  <c r="K58"/>
  <c r="L58"/>
  <c r="K59"/>
  <c r="L59"/>
  <c r="L64"/>
  <c r="K54"/>
  <c r="L54"/>
  <c r="K55"/>
  <c r="L55"/>
  <c r="K56"/>
  <c r="L56"/>
  <c r="L57"/>
  <c r="L63"/>
  <c r="J58"/>
  <c r="J59"/>
  <c r="J64"/>
  <c r="J54"/>
  <c r="J55"/>
  <c r="J56"/>
  <c r="J57"/>
  <c r="J63"/>
  <c r="J46"/>
  <c r="J47"/>
  <c r="J52"/>
  <c r="J42"/>
  <c r="J43"/>
  <c r="J44"/>
  <c r="J45"/>
  <c r="J51"/>
  <c r="J34"/>
  <c r="J35"/>
  <c r="J40"/>
  <c r="J30"/>
  <c r="J31"/>
  <c r="J32"/>
  <c r="J33"/>
  <c r="J39"/>
  <c r="J22"/>
  <c r="J23"/>
  <c r="J28"/>
  <c r="J18"/>
  <c r="J19"/>
  <c r="J20"/>
  <c r="J21"/>
  <c r="J27"/>
  <c r="H22"/>
  <c r="H23"/>
  <c r="H24"/>
  <c r="H25"/>
  <c r="H28"/>
  <c r="H18"/>
  <c r="H19"/>
  <c r="H20"/>
  <c r="H21"/>
  <c r="H27"/>
  <c r="H34"/>
  <c r="H35"/>
  <c r="H36"/>
  <c r="H37"/>
  <c r="H40"/>
  <c r="H30"/>
  <c r="H31"/>
  <c r="H32"/>
  <c r="H33"/>
  <c r="H39"/>
  <c r="H46"/>
  <c r="H47"/>
  <c r="H48"/>
  <c r="H49"/>
  <c r="H52"/>
  <c r="H42"/>
  <c r="H43"/>
  <c r="H44"/>
  <c r="H45"/>
  <c r="H51"/>
  <c r="H58"/>
  <c r="H59"/>
  <c r="H60"/>
  <c r="H61"/>
  <c r="H64"/>
  <c r="H54"/>
  <c r="H55"/>
  <c r="H56"/>
  <c r="H57"/>
  <c r="H63"/>
  <c r="F58"/>
  <c r="F59"/>
  <c r="F60"/>
  <c r="F61"/>
  <c r="F64"/>
  <c r="F54"/>
  <c r="F55"/>
  <c r="F56"/>
  <c r="F57"/>
  <c r="F63"/>
  <c r="F46"/>
  <c r="F47"/>
  <c r="F48"/>
  <c r="F49"/>
  <c r="F52"/>
  <c r="F42"/>
  <c r="F43"/>
  <c r="F44"/>
  <c r="F45"/>
  <c r="F51"/>
  <c r="F34"/>
  <c r="F35"/>
  <c r="F36"/>
  <c r="F37"/>
  <c r="F40"/>
  <c r="F30"/>
  <c r="F31"/>
  <c r="F32"/>
  <c r="F33"/>
  <c r="F39"/>
  <c r="F22"/>
  <c r="F23"/>
  <c r="F24"/>
  <c r="F25"/>
  <c r="F28"/>
  <c r="F18"/>
  <c r="F19"/>
  <c r="F20"/>
  <c r="F21"/>
  <c r="F27"/>
  <c r="D58"/>
  <c r="D59"/>
  <c r="D60"/>
  <c r="D61"/>
  <c r="D64"/>
  <c r="D54"/>
  <c r="D55"/>
  <c r="D56"/>
  <c r="D57"/>
  <c r="D63"/>
  <c r="D46"/>
  <c r="D47"/>
  <c r="D48"/>
  <c r="D49"/>
  <c r="D52"/>
  <c r="D42"/>
  <c r="D43"/>
  <c r="D44"/>
  <c r="D45"/>
  <c r="D51"/>
  <c r="D34"/>
  <c r="D35"/>
  <c r="D36"/>
  <c r="D37"/>
  <c r="D40"/>
  <c r="D30"/>
  <c r="D31"/>
  <c r="D32"/>
  <c r="D33"/>
  <c r="D39"/>
  <c r="D22"/>
  <c r="D23"/>
  <c r="D24"/>
  <c r="D25"/>
  <c r="D28"/>
  <c r="D21"/>
  <c r="D18"/>
  <c r="D19"/>
  <c r="D20"/>
  <c r="D27"/>
  <c r="R62"/>
  <c r="R50"/>
  <c r="R38"/>
  <c r="P62"/>
  <c r="P50"/>
  <c r="P38"/>
  <c r="N62"/>
  <c r="N50"/>
  <c r="N38"/>
  <c r="L62"/>
  <c r="L50"/>
  <c r="L38"/>
  <c r="J62"/>
  <c r="J50"/>
  <c r="J38"/>
  <c r="H62"/>
  <c r="H50"/>
  <c r="H38"/>
  <c r="F62"/>
  <c r="F50"/>
  <c r="F38"/>
  <c r="D62"/>
  <c r="D50"/>
  <c r="D38"/>
  <c r="R26"/>
  <c r="P26"/>
  <c r="N26"/>
  <c r="L26"/>
  <c r="J26"/>
  <c r="H26"/>
  <c r="F26"/>
  <c r="D26"/>
  <c r="H67" i="17"/>
  <c r="H66"/>
  <c r="J63"/>
  <c r="J58"/>
  <c r="J53"/>
  <c r="J48"/>
  <c r="J43"/>
  <c r="J38"/>
  <c r="J27"/>
  <c r="J28"/>
  <c r="J29"/>
  <c r="J30"/>
  <c r="J31"/>
  <c r="J26"/>
  <c r="Y4" i="15"/>
  <c r="Y5"/>
  <c r="Y6"/>
  <c r="Y7"/>
  <c r="Y8"/>
  <c r="Y3"/>
  <c r="X4"/>
  <c r="X5"/>
  <c r="X6"/>
  <c r="X7"/>
  <c r="X8"/>
  <c r="X3"/>
  <c r="W4"/>
  <c r="W5"/>
  <c r="W6"/>
  <c r="W7"/>
  <c r="W8"/>
  <c r="W3"/>
  <c r="G3"/>
  <c r="G8"/>
  <c r="G7"/>
  <c r="G6"/>
  <c r="G5"/>
  <c r="G4"/>
  <c r="L4"/>
  <c r="L5"/>
  <c r="L6"/>
  <c r="L7"/>
  <c r="L8"/>
  <c r="L3"/>
  <c r="J19" i="16"/>
  <c r="J18"/>
  <c r="J17"/>
  <c r="J16"/>
  <c r="J15"/>
  <c r="J14"/>
  <c r="J13"/>
  <c r="J12"/>
  <c r="J11"/>
  <c r="J10"/>
  <c r="J9"/>
  <c r="J8"/>
  <c r="J7"/>
  <c r="J6"/>
  <c r="J5"/>
  <c r="J4"/>
  <c r="J3"/>
  <c r="J2"/>
  <c r="F3"/>
  <c r="F4"/>
  <c r="F5"/>
  <c r="F6"/>
  <c r="F7"/>
  <c r="F8"/>
  <c r="F9"/>
  <c r="F10"/>
  <c r="F11"/>
  <c r="F12"/>
  <c r="F13"/>
  <c r="F14"/>
  <c r="F15"/>
  <c r="F16"/>
  <c r="F17"/>
  <c r="F18"/>
  <c r="F19"/>
  <c r="F2"/>
  <c r="H3"/>
  <c r="H4"/>
  <c r="H5"/>
  <c r="H6"/>
  <c r="H7"/>
  <c r="H8"/>
  <c r="H9"/>
  <c r="H10"/>
  <c r="H11"/>
  <c r="H12"/>
  <c r="H13"/>
  <c r="H14"/>
  <c r="H15"/>
  <c r="H16"/>
  <c r="H17"/>
  <c r="H18"/>
  <c r="H19"/>
  <c r="H2"/>
  <c r="R4" i="14"/>
  <c r="T33"/>
  <c r="S33"/>
  <c r="R5"/>
  <c r="R6"/>
  <c r="R7"/>
  <c r="R8"/>
  <c r="R9"/>
  <c r="R12"/>
  <c r="R13"/>
  <c r="R14"/>
  <c r="R15"/>
  <c r="R16"/>
  <c r="R17"/>
  <c r="R20"/>
  <c r="R21"/>
  <c r="R22"/>
  <c r="R23"/>
  <c r="R24"/>
  <c r="R25"/>
  <c r="R28"/>
  <c r="R29"/>
  <c r="R30"/>
  <c r="R31"/>
  <c r="R32"/>
  <c r="R33"/>
  <c r="M4"/>
  <c r="M5"/>
  <c r="M6"/>
  <c r="M7"/>
  <c r="M8"/>
  <c r="M9"/>
  <c r="M12"/>
  <c r="M13"/>
  <c r="M14"/>
  <c r="M15"/>
  <c r="M16"/>
  <c r="M17"/>
  <c r="M20"/>
  <c r="M21"/>
  <c r="M22"/>
  <c r="M23"/>
  <c r="M24"/>
  <c r="M25"/>
  <c r="M28"/>
  <c r="M29"/>
  <c r="M30"/>
  <c r="M31"/>
  <c r="M32"/>
  <c r="M33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2"/>
</calcChain>
</file>

<file path=xl/comments1.xml><?xml version="1.0" encoding="utf-8"?>
<comments xmlns="http://schemas.openxmlformats.org/spreadsheetml/2006/main">
  <authors>
    <author>Charles Schutte</author>
  </authors>
  <commentList>
    <comment ref="M1" authorId="0">
      <text>
        <r>
          <rPr>
            <b/>
            <sz val="9"/>
            <color indexed="81"/>
            <rFont val="Arial"/>
          </rPr>
          <t>Charles Schutte:</t>
        </r>
        <r>
          <rPr>
            <sz val="9"/>
            <color indexed="81"/>
            <rFont val="Arial"/>
          </rPr>
          <t xml:space="preserve">
Biomass calculated from ATP: 250 g C / 1 g ATP</t>
        </r>
      </text>
    </comment>
  </commentList>
</comments>
</file>

<file path=xl/comments2.xml><?xml version="1.0" encoding="utf-8"?>
<comments xmlns="http://schemas.openxmlformats.org/spreadsheetml/2006/main">
  <authors>
    <author>Charles Schutte</author>
  </authors>
  <commentList>
    <comment ref="K17" authorId="0">
      <text>
        <r>
          <rPr>
            <b/>
            <sz val="9"/>
            <color indexed="81"/>
            <rFont val="Arial"/>
          </rPr>
          <t>Charles Schutte:</t>
        </r>
        <r>
          <rPr>
            <sz val="9"/>
            <color indexed="81"/>
            <rFont val="Arial"/>
          </rPr>
          <t xml:space="preserve">
Biomass calculated from ATP: 250 g C / 1 g ATP</t>
        </r>
      </text>
    </comment>
  </commentList>
</comments>
</file>

<file path=xl/comments3.xml><?xml version="1.0" encoding="utf-8"?>
<comments xmlns="http://schemas.openxmlformats.org/spreadsheetml/2006/main">
  <authors>
    <author>Charles Schutte</author>
  </authors>
  <commentList>
    <comment ref="J1" authorId="0">
      <text>
        <r>
          <rPr>
            <b/>
            <sz val="9"/>
            <color indexed="81"/>
            <rFont val="Arial"/>
          </rPr>
          <t>Charles Schutte:</t>
        </r>
        <r>
          <rPr>
            <sz val="9"/>
            <color indexed="81"/>
            <rFont val="Arial"/>
          </rPr>
          <t xml:space="preserve">
Biomass calculated from ATP: 250 g C / 1 g ATP</t>
        </r>
      </text>
    </comment>
    <comment ref="J33" authorId="0">
      <text>
        <r>
          <rPr>
            <b/>
            <sz val="9"/>
            <color indexed="81"/>
            <rFont val="Arial"/>
          </rPr>
          <t>Charles Schutte:</t>
        </r>
        <r>
          <rPr>
            <sz val="9"/>
            <color indexed="81"/>
            <rFont val="Arial"/>
          </rPr>
          <t xml:space="preserve">
Biomass calculated from ATP: 250 g C / 1 g ATP</t>
        </r>
      </text>
    </comment>
  </commentList>
</comments>
</file>

<file path=xl/sharedStrings.xml><?xml version="1.0" encoding="utf-8"?>
<sst xmlns="http://schemas.openxmlformats.org/spreadsheetml/2006/main" count="763" uniqueCount="248">
  <si>
    <t>AG6-4-3-17</t>
    <phoneticPr fontId="22" type="noConversion"/>
  </si>
  <si>
    <t>AG6-4-3-19</t>
    <phoneticPr fontId="22" type="noConversion"/>
  </si>
  <si>
    <t>expt</t>
    <phoneticPr fontId="22" type="noConversion"/>
  </si>
  <si>
    <t>expt</t>
    <phoneticPr fontId="22" type="noConversion"/>
  </si>
  <si>
    <t>expt</t>
    <phoneticPr fontId="22" type="noConversion"/>
  </si>
  <si>
    <t>expt</t>
    <phoneticPr fontId="22" type="noConversion"/>
  </si>
  <si>
    <t>expt</t>
    <phoneticPr fontId="22" type="noConversion"/>
  </si>
  <si>
    <t>expt</t>
    <phoneticPr fontId="22" type="noConversion"/>
  </si>
  <si>
    <t>[ATP] (ng/L)</t>
    <phoneticPr fontId="22" type="noConversion"/>
  </si>
  <si>
    <t>Chloro B (ug/l)</t>
    <phoneticPr fontId="22" type="noConversion"/>
  </si>
  <si>
    <t>Chloro C (ug/l)</t>
    <phoneticPr fontId="22" type="noConversion"/>
  </si>
  <si>
    <t>Pheo A (ug/l)</t>
    <phoneticPr fontId="22" type="noConversion"/>
  </si>
  <si>
    <t>Std.dev. ATP (ng/L)</t>
    <phoneticPr fontId="22" type="noConversion"/>
  </si>
  <si>
    <t>Mean ATP (ng/L)</t>
    <phoneticPr fontId="22" type="noConversion"/>
  </si>
  <si>
    <t>Part. N:P</t>
    <phoneticPr fontId="22" type="noConversion"/>
  </si>
  <si>
    <t>Part. C:N</t>
    <phoneticPr fontId="22" type="noConversion"/>
  </si>
  <si>
    <t>CTD Bottle #</t>
    <phoneticPr fontId="22" type="noConversion"/>
  </si>
  <si>
    <t>PC/PN</t>
    <phoneticPr fontId="22" type="noConversion"/>
  </si>
  <si>
    <t>PP</t>
    <phoneticPr fontId="22" type="noConversion"/>
  </si>
  <si>
    <t>Chl</t>
    <phoneticPr fontId="22" type="noConversion"/>
  </si>
  <si>
    <t>X</t>
    <phoneticPr fontId="22" type="noConversion"/>
  </si>
  <si>
    <t>ATP</t>
    <phoneticPr fontId="22" type="noConversion"/>
  </si>
  <si>
    <t>AG6-1-3-9</t>
    <phoneticPr fontId="22" type="noConversion"/>
  </si>
  <si>
    <t>AG6-1-3-11</t>
  </si>
  <si>
    <t>AG6-1-3-13</t>
  </si>
  <si>
    <t>AG6-1-3-15</t>
  </si>
  <si>
    <t>AG6-1-3-17</t>
  </si>
  <si>
    <t>AG6-1-3-19</t>
  </si>
  <si>
    <t>AG6-2-3-9</t>
  </si>
  <si>
    <t>AG6-2-3-11</t>
  </si>
  <si>
    <t>AG6-2-3-13</t>
  </si>
  <si>
    <t>AG6-2-3-15</t>
  </si>
  <si>
    <t>AG6-2-3-17</t>
  </si>
  <si>
    <t>AG6-2-3-19</t>
  </si>
  <si>
    <t>AG6-4-3-9</t>
  </si>
  <si>
    <t>AG6-4-3-11</t>
  </si>
  <si>
    <t>AG6-4-3-13</t>
  </si>
  <si>
    <t>AG6-4-3-15</t>
  </si>
  <si>
    <t>AG6-4-3-17</t>
  </si>
  <si>
    <t>AG6-4-3-19</t>
  </si>
  <si>
    <t>X</t>
    <phoneticPr fontId="22" type="noConversion"/>
  </si>
  <si>
    <t>X</t>
    <phoneticPr fontId="22" type="noConversion"/>
  </si>
  <si>
    <t>X</t>
    <phoneticPr fontId="22" type="noConversion"/>
  </si>
  <si>
    <t>X</t>
    <phoneticPr fontId="22" type="noConversion"/>
  </si>
  <si>
    <t>X</t>
    <phoneticPr fontId="22" type="noConversion"/>
  </si>
  <si>
    <t>X</t>
    <phoneticPr fontId="22" type="noConversion"/>
  </si>
  <si>
    <t>X</t>
    <phoneticPr fontId="22" type="noConversion"/>
  </si>
  <si>
    <t>AG6-1-1-1</t>
  </si>
  <si>
    <t>AG6-1-1-2</t>
  </si>
  <si>
    <t>AG6-1-1-3</t>
  </si>
  <si>
    <t>Part. N Flux (µmol N/m2/d)</t>
    <phoneticPr fontId="22" type="noConversion"/>
  </si>
  <si>
    <t>Part. C Flux (µmol C/m2/d)</t>
    <phoneticPr fontId="22" type="noConversion"/>
  </si>
  <si>
    <t>0-75 m</t>
    <phoneticPr fontId="22" type="noConversion"/>
  </si>
  <si>
    <t>75-175 m</t>
    <phoneticPr fontId="22" type="noConversion"/>
  </si>
  <si>
    <t>0-175 m</t>
    <phoneticPr fontId="22" type="noConversion"/>
  </si>
  <si>
    <t>0-175</t>
    <phoneticPr fontId="22" type="noConversion"/>
  </si>
  <si>
    <t>0-75</t>
    <phoneticPr fontId="22" type="noConversion"/>
  </si>
  <si>
    <t>75-175</t>
    <phoneticPr fontId="22" type="noConversion"/>
  </si>
  <si>
    <t>AG6-1-3-13</t>
    <phoneticPr fontId="22" type="noConversion"/>
  </si>
  <si>
    <t>AG6-1-3-15</t>
    <phoneticPr fontId="22" type="noConversion"/>
  </si>
  <si>
    <t>AG6-1-3-17</t>
    <phoneticPr fontId="22" type="noConversion"/>
  </si>
  <si>
    <t>AG6-1-3-19</t>
    <phoneticPr fontId="22" type="noConversion"/>
  </si>
  <si>
    <t>AG6-2-3-9</t>
    <phoneticPr fontId="22" type="noConversion"/>
  </si>
  <si>
    <t>AG6-2-3-11</t>
    <phoneticPr fontId="22" type="noConversion"/>
  </si>
  <si>
    <t>AG6-2-3-13</t>
    <phoneticPr fontId="22" type="noConversion"/>
  </si>
  <si>
    <t>AG6-2-3-15</t>
    <phoneticPr fontId="22" type="noConversion"/>
  </si>
  <si>
    <t>AG6-2-3-17</t>
    <phoneticPr fontId="22" type="noConversion"/>
  </si>
  <si>
    <t>AG6-2-3-19</t>
    <phoneticPr fontId="22" type="noConversion"/>
  </si>
  <si>
    <t>AG6-3-3-9</t>
    <phoneticPr fontId="22" type="noConversion"/>
  </si>
  <si>
    <t>AG6-3-3-11</t>
    <phoneticPr fontId="22" type="noConversion"/>
  </si>
  <si>
    <t>Flux Std. Dev.</t>
    <phoneticPr fontId="22" type="noConversion"/>
  </si>
  <si>
    <t>Part. C Flux (mg C/m2/d)</t>
    <phoneticPr fontId="22" type="noConversion"/>
  </si>
  <si>
    <t>Live/Dead</t>
    <phoneticPr fontId="22" type="noConversion"/>
  </si>
  <si>
    <t>Depth (m)</t>
    <phoneticPr fontId="22" type="noConversion"/>
  </si>
  <si>
    <t>L</t>
    <phoneticPr fontId="22" type="noConversion"/>
  </si>
  <si>
    <t>A</t>
  </si>
  <si>
    <t>N:Si</t>
    <phoneticPr fontId="22" type="noConversion"/>
  </si>
  <si>
    <t>Biomass:ChlA</t>
    <phoneticPr fontId="22" type="noConversion"/>
  </si>
  <si>
    <t>Flux Std. Error</t>
    <phoneticPr fontId="22" type="noConversion"/>
  </si>
  <si>
    <t>PC/PN Trap ID</t>
    <phoneticPr fontId="22" type="noConversion"/>
  </si>
  <si>
    <t>D</t>
    <phoneticPr fontId="22" type="noConversion"/>
  </si>
  <si>
    <t>E</t>
  </si>
  <si>
    <t>E</t>
    <phoneticPr fontId="22" type="noConversion"/>
  </si>
  <si>
    <t>F</t>
  </si>
  <si>
    <t>F</t>
    <phoneticPr fontId="22" type="noConversion"/>
  </si>
  <si>
    <t>J</t>
    <phoneticPr fontId="22" type="noConversion"/>
  </si>
  <si>
    <t>K</t>
    <phoneticPr fontId="22" type="noConversion"/>
  </si>
  <si>
    <t>L</t>
    <phoneticPr fontId="22" type="noConversion"/>
  </si>
  <si>
    <t>PP/PSi Trap ID</t>
    <phoneticPr fontId="22" type="noConversion"/>
  </si>
  <si>
    <t>[Particulate P] (µmol/L)</t>
    <phoneticPr fontId="22" type="noConversion"/>
  </si>
  <si>
    <t>AG6-4-3-16</t>
  </si>
  <si>
    <t>AG6-4-3-18</t>
  </si>
  <si>
    <t>AG6-4-3-21</t>
  </si>
  <si>
    <t>leaking when spigot was open (?)</t>
  </si>
  <si>
    <t>Station</t>
  </si>
  <si>
    <t>Cast</t>
  </si>
  <si>
    <t>Sample ID</t>
  </si>
  <si>
    <t>Sample ID</t>
    <phoneticPr fontId="22" type="noConversion"/>
  </si>
  <si>
    <t>Station #</t>
    <phoneticPr fontId="22" type="noConversion"/>
  </si>
  <si>
    <t>Cast #</t>
    <phoneticPr fontId="22" type="noConversion"/>
  </si>
  <si>
    <t>Live/Dead</t>
  </si>
  <si>
    <t>Depth</t>
  </si>
  <si>
    <t>L</t>
  </si>
  <si>
    <t>D</t>
  </si>
  <si>
    <t>Depth (m)</t>
    <phoneticPr fontId="22" type="noConversion"/>
  </si>
  <si>
    <t>Part. N Flux (mg N/m2/d)</t>
    <phoneticPr fontId="22" type="noConversion"/>
  </si>
  <si>
    <t>Depth (m)</t>
  </si>
  <si>
    <t>Comments</t>
  </si>
  <si>
    <t>C</t>
  </si>
  <si>
    <t>AG6-1-3-6</t>
  </si>
  <si>
    <t>AG6-1-3-8</t>
  </si>
  <si>
    <t>AG6-1-3-10</t>
  </si>
  <si>
    <t>AG6-1-3-12</t>
  </si>
  <si>
    <t>AG6-1-3-14</t>
  </si>
  <si>
    <t>AG6-1-3-16</t>
  </si>
  <si>
    <t>AG6-1-3-18</t>
  </si>
  <si>
    <t>AG6-1-3-20</t>
  </si>
  <si>
    <t>AG6-2-3-6</t>
  </si>
  <si>
    <t>AG6-2-3-8</t>
  </si>
  <si>
    <t>AG6-2-3-10</t>
  </si>
  <si>
    <t>AG6-2-3-12</t>
  </si>
  <si>
    <t>AG6-2-3-14</t>
  </si>
  <si>
    <t>AG6-2-3-16</t>
  </si>
  <si>
    <t>AG6-2-3-18</t>
  </si>
  <si>
    <t>AG6-2-3-20</t>
  </si>
  <si>
    <t>AG6-3-3-21</t>
  </si>
  <si>
    <t>AG6-3-3-19</t>
  </si>
  <si>
    <t>AG6-3-3-7</t>
  </si>
  <si>
    <t>AG6-1-1-4</t>
  </si>
  <si>
    <t>AG6-1-1-5</t>
  </si>
  <si>
    <t>AG6-1-1-6</t>
  </si>
  <si>
    <t>AG6-1-1-7</t>
  </si>
  <si>
    <t>AG6-1-1-8</t>
  </si>
  <si>
    <t>X</t>
    <phoneticPr fontId="22" type="noConversion"/>
  </si>
  <si>
    <t>AG6-2-1-1</t>
  </si>
  <si>
    <t>AG6-2-1-2</t>
  </si>
  <si>
    <t>AG6-2-1-3</t>
  </si>
  <si>
    <t>AG6-2-1-4</t>
  </si>
  <si>
    <t>AG6-2-1-5</t>
  </si>
  <si>
    <t>AG6-2-1-6</t>
  </si>
  <si>
    <t>AG6-2-1-7</t>
  </si>
  <si>
    <t>AG6-2-1-8</t>
  </si>
  <si>
    <t>AG6-3-1-1</t>
  </si>
  <si>
    <t>AG6-3-1-2</t>
  </si>
  <si>
    <t>AG6-3-1-3</t>
  </si>
  <si>
    <t>AG6-3-1-4</t>
  </si>
  <si>
    <t>AG6-3-1-5</t>
  </si>
  <si>
    <t>AG6-3-1-6</t>
  </si>
  <si>
    <t>AG6-3-1-7</t>
  </si>
  <si>
    <t>AG6-3-1-8</t>
  </si>
  <si>
    <t>AG6-4-1-1</t>
  </si>
  <si>
    <t>AG6-4-1-2</t>
  </si>
  <si>
    <t>AG6-4-1-3</t>
  </si>
  <si>
    <t>AG6-4-1-4</t>
  </si>
  <si>
    <t>AG6-4-1-5</t>
  </si>
  <si>
    <t>AG6-4-1-6</t>
  </si>
  <si>
    <t>AG6-4-1-7</t>
  </si>
  <si>
    <t>AG6-4-1-8</t>
  </si>
  <si>
    <t>The following are thedepth integration calculations for water column data</t>
    <phoneticPr fontId="22" type="noConversion"/>
  </si>
  <si>
    <t>Depth integration for water column data from 0-175 meters</t>
    <phoneticPr fontId="22" type="noConversion"/>
  </si>
  <si>
    <t>Trapezoid ChlA (mg/m2)</t>
    <phoneticPr fontId="22" type="noConversion"/>
  </si>
  <si>
    <t>Chloro A (mg/m2)</t>
    <phoneticPr fontId="22" type="noConversion"/>
  </si>
  <si>
    <t>Particulate C (mmol/m2)</t>
    <phoneticPr fontId="22" type="noConversion"/>
  </si>
  <si>
    <t>Particulate N (mmol/m2)</t>
    <phoneticPr fontId="22" type="noConversion"/>
  </si>
  <si>
    <t>Particulate P (mmol/m2)</t>
    <phoneticPr fontId="22" type="noConversion"/>
  </si>
  <si>
    <t>ATP (ug/m2)</t>
    <phoneticPr fontId="22" type="noConversion"/>
  </si>
  <si>
    <t>Biomass (mg C/m2)</t>
    <phoneticPr fontId="22" type="noConversion"/>
  </si>
  <si>
    <t>Chloro B (mg/m2)</t>
    <phoneticPr fontId="22" type="noConversion"/>
  </si>
  <si>
    <t>AG6-3-3-13</t>
    <phoneticPr fontId="22" type="noConversion"/>
  </si>
  <si>
    <t>AG6-3-3-15</t>
    <phoneticPr fontId="22" type="noConversion"/>
  </si>
  <si>
    <t>AG6-3-3-17</t>
    <phoneticPr fontId="22" type="noConversion"/>
  </si>
  <si>
    <t>AG6-3-3-19</t>
    <phoneticPr fontId="22" type="noConversion"/>
  </si>
  <si>
    <t>AG6-4-3-9</t>
    <phoneticPr fontId="22" type="noConversion"/>
  </si>
  <si>
    <t>AG6-4-3-11</t>
    <phoneticPr fontId="22" type="noConversion"/>
  </si>
  <si>
    <t>AG6-4-3-13</t>
    <phoneticPr fontId="22" type="noConversion"/>
  </si>
  <si>
    <t>AG6-4-3-15</t>
    <phoneticPr fontId="22" type="noConversion"/>
  </si>
  <si>
    <t>n ATP</t>
    <phoneticPr fontId="22" type="noConversion"/>
  </si>
  <si>
    <t>Mean ATP (ng/L)</t>
    <phoneticPr fontId="22" type="noConversion"/>
  </si>
  <si>
    <t>Std.dev. ATP (ng/L)</t>
    <phoneticPr fontId="22" type="noConversion"/>
  </si>
  <si>
    <t>Biomass (ug C/L)</t>
    <phoneticPr fontId="22" type="noConversion"/>
  </si>
  <si>
    <t>-</t>
    <phoneticPr fontId="22" type="noConversion"/>
  </si>
  <si>
    <t>Chloro A (ug/L)</t>
    <phoneticPr fontId="22" type="noConversion"/>
  </si>
  <si>
    <t>Chloro B (ug/L)</t>
    <phoneticPr fontId="22" type="noConversion"/>
  </si>
  <si>
    <t>Chloro C (ug/L)</t>
    <phoneticPr fontId="22" type="noConversion"/>
  </si>
  <si>
    <t>Pheo A (ug/L)</t>
    <phoneticPr fontId="22" type="noConversion"/>
  </si>
  <si>
    <t>Depth Integration</t>
    <phoneticPr fontId="22" type="noConversion"/>
  </si>
  <si>
    <t>Chloro A (ug/L)</t>
    <phoneticPr fontId="22" type="noConversion"/>
  </si>
  <si>
    <t>Chloro C (mg/m2)</t>
    <phoneticPr fontId="22" type="noConversion"/>
  </si>
  <si>
    <t>Station #</t>
    <phoneticPr fontId="22" type="noConversion"/>
  </si>
  <si>
    <t>Trapezoid C (mmol C/m2)</t>
    <phoneticPr fontId="22" type="noConversion"/>
  </si>
  <si>
    <t>Trapezoid N (mmol N/m2)</t>
    <phoneticPr fontId="22" type="noConversion"/>
  </si>
  <si>
    <t>[Particulate P] (µmol/L)</t>
    <phoneticPr fontId="22" type="noConversion"/>
  </si>
  <si>
    <t>Trapezoid P (mmol P/m2)</t>
    <phoneticPr fontId="22" type="noConversion"/>
  </si>
  <si>
    <t>Mean ATP (ng/L)</t>
    <phoneticPr fontId="22" type="noConversion"/>
  </si>
  <si>
    <t>Trapezoid ATP (ug/m2)</t>
    <phoneticPr fontId="22" type="noConversion"/>
  </si>
  <si>
    <t>Biomass (ug C/L)</t>
    <phoneticPr fontId="22" type="noConversion"/>
  </si>
  <si>
    <t>Trapezoid Biomass (mg/m2)</t>
    <phoneticPr fontId="22" type="noConversion"/>
  </si>
  <si>
    <t>Chloro A (ug/l)</t>
    <phoneticPr fontId="22" type="noConversion"/>
  </si>
  <si>
    <t>Trapezoid ChlB (mg/m2)</t>
    <phoneticPr fontId="22" type="noConversion"/>
  </si>
  <si>
    <t>Trapezoid ChlC (mg/m2)</t>
    <phoneticPr fontId="22" type="noConversion"/>
  </si>
  <si>
    <t>-</t>
    <phoneticPr fontId="22" type="noConversion"/>
  </si>
  <si>
    <t>AG6-3-3-9</t>
  </si>
  <si>
    <t>AG6-3-3-11</t>
  </si>
  <si>
    <t>AG6-3-3-13</t>
  </si>
  <si>
    <t>AG6-3-3-15</t>
  </si>
  <si>
    <t>AG6-3-3-17</t>
  </si>
  <si>
    <t>AG6-4-3-6</t>
  </si>
  <si>
    <t>AG6-4-3-8</t>
  </si>
  <si>
    <t>AG6-4-3-10</t>
  </si>
  <si>
    <t>AG6-4-3-12</t>
  </si>
  <si>
    <t>AG6-4-3-14</t>
  </si>
  <si>
    <t>Part. Si Flux (mg/m2/d)</t>
    <phoneticPr fontId="22" type="noConversion"/>
  </si>
  <si>
    <t>Part. Si Flux (µmol/m2/d)</t>
    <phoneticPr fontId="22" type="noConversion"/>
  </si>
  <si>
    <t>Part. Si Flux (µmol/m2/d)</t>
    <phoneticPr fontId="22" type="noConversion"/>
  </si>
  <si>
    <t>Part. Si Flux (mg/m2/d)</t>
    <phoneticPr fontId="22" type="noConversion"/>
  </si>
  <si>
    <t>Biomass (ug C/L)</t>
    <phoneticPr fontId="22" type="noConversion"/>
  </si>
  <si>
    <t>Note: Standard deviations and standard errors are calculated for fluxes in units of mg N/m2/d, error bars on figures are plus or minus one standard deviation</t>
    <phoneticPr fontId="22" type="noConversion"/>
  </si>
  <si>
    <t>[Particulate C] (µg/L)</t>
    <phoneticPr fontId="22" type="noConversion"/>
  </si>
  <si>
    <t>[Particulate C] (µmol/L)</t>
    <phoneticPr fontId="22" type="noConversion"/>
  </si>
  <si>
    <t>[Particulate N] (µg/L)</t>
    <phoneticPr fontId="22" type="noConversion"/>
  </si>
  <si>
    <t>[Particulate N] (µmoll/L)</t>
    <phoneticPr fontId="22" type="noConversion"/>
  </si>
  <si>
    <t>[Particulate P] (µg/L)</t>
    <phoneticPr fontId="22" type="noConversion"/>
  </si>
  <si>
    <t>Part. N Flux (mg N/m2/d)</t>
    <phoneticPr fontId="22" type="noConversion"/>
  </si>
  <si>
    <t>Part. P Flux (mg P/m2/d)</t>
    <phoneticPr fontId="22" type="noConversion"/>
  </si>
  <si>
    <t>Part. P Flux (µmol P/m2/d)</t>
    <phoneticPr fontId="22" type="noConversion"/>
  </si>
  <si>
    <t>Part. P Flux (mg P/m2/d)</t>
    <phoneticPr fontId="22" type="noConversion"/>
  </si>
  <si>
    <t>n</t>
    <phoneticPr fontId="22" type="noConversion"/>
  </si>
  <si>
    <t>C:N</t>
    <phoneticPr fontId="22" type="noConversion"/>
  </si>
  <si>
    <t>N:P</t>
    <phoneticPr fontId="22" type="noConversion"/>
  </si>
  <si>
    <t>-</t>
    <phoneticPr fontId="22" type="noConversion"/>
  </si>
  <si>
    <t>Niskin</t>
  </si>
  <si>
    <t>AG6-1-3-9</t>
    <phoneticPr fontId="22" type="noConversion"/>
  </si>
  <si>
    <t>AG6-1-3-11</t>
    <phoneticPr fontId="22" type="noConversion"/>
  </si>
  <si>
    <t>Day</t>
    <phoneticPr fontId="22" type="noConversion"/>
  </si>
  <si>
    <t>-</t>
    <phoneticPr fontId="22" type="noConversion"/>
  </si>
  <si>
    <t>A</t>
    <phoneticPr fontId="22" type="noConversion"/>
  </si>
  <si>
    <t>B</t>
  </si>
  <si>
    <t>B</t>
    <phoneticPr fontId="22" type="noConversion"/>
  </si>
  <si>
    <t>C</t>
    <phoneticPr fontId="22" type="noConversion"/>
  </si>
  <si>
    <t>G</t>
    <phoneticPr fontId="22" type="noConversion"/>
  </si>
  <si>
    <t>H</t>
    <phoneticPr fontId="22" type="noConversion"/>
  </si>
  <si>
    <t>I</t>
    <phoneticPr fontId="22" type="noConversion"/>
  </si>
  <si>
    <t>D</t>
    <phoneticPr fontId="22" type="noConversion"/>
  </si>
  <si>
    <t>D</t>
    <phoneticPr fontId="22" type="noConversion"/>
  </si>
  <si>
    <t>D</t>
    <phoneticPr fontId="22" type="noConversion"/>
  </si>
  <si>
    <t>Eric</t>
    <phoneticPr fontId="22" type="noConversion"/>
  </si>
  <si>
    <t>808-284-4548</t>
    <phoneticPr fontId="22" type="noConversion"/>
  </si>
  <si>
    <t>n</t>
    <phoneticPr fontId="22" type="noConversion"/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</si>
</sst>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"/>
    <numFmt numFmtId="169" formatCode="0.000"/>
    <numFmt numFmtId="170" formatCode="0.0000"/>
    <numFmt numFmtId="171" formatCode="0.00"/>
  </numFmts>
  <fonts count="27">
    <font>
      <sz val="10"/>
      <name val="Arial"/>
    </font>
    <font>
      <sz val="10"/>
      <name val="Arial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</font>
    <font>
      <sz val="10"/>
      <color indexed="26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26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8"/>
      <name val="Helvetica"/>
    </font>
    <font>
      <sz val="12"/>
      <name val="Arial"/>
      <family val="2"/>
    </font>
    <font>
      <sz val="8"/>
      <name val="Verdana"/>
    </font>
    <font>
      <sz val="10"/>
      <name val="Verdana"/>
    </font>
    <font>
      <sz val="12"/>
      <color indexed="10"/>
      <name val="Arial"/>
    </font>
    <font>
      <sz val="9"/>
      <color indexed="81"/>
      <name val="Arial"/>
    </font>
    <font>
      <b/>
      <sz val="9"/>
      <color indexed="81"/>
      <name val="Arial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" borderId="1" applyNumberFormat="0" applyAlignment="0" applyProtection="0"/>
    <xf numFmtId="0" fontId="8" fillId="16" borderId="2" applyNumberFormat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8" borderId="0" applyNumberFormat="0" applyBorder="0" applyAlignment="0" applyProtection="0"/>
    <xf numFmtId="0" fontId="20" fillId="0" borderId="0"/>
    <xf numFmtId="0" fontId="20" fillId="0" borderId="0"/>
    <xf numFmtId="0" fontId="1" fillId="4" borderId="7" applyNumberFormat="0" applyFont="0" applyAlignment="0" applyProtection="0"/>
    <xf numFmtId="0" fontId="17" fillId="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" fontId="21" fillId="0" borderId="0" xfId="0" applyNumberFormat="1" applyFont="1"/>
    <xf numFmtId="1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169" fontId="21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Fill="1"/>
    <xf numFmtId="1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70" fontId="2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8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21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2" fontId="3" fillId="0" borderId="0" xfId="0" applyNumberFormat="1" applyFont="1" applyBorder="1"/>
    <xf numFmtId="0" fontId="21" fillId="0" borderId="0" xfId="0" applyFont="1" applyAlignment="1">
      <alignment horizontal="center" wrapText="1"/>
    </xf>
    <xf numFmtId="170" fontId="21" fillId="0" borderId="0" xfId="0" applyNumberFormat="1" applyFont="1" applyBorder="1" applyAlignment="1">
      <alignment horizontal="center"/>
    </xf>
    <xf numFmtId="170" fontId="24" fillId="0" borderId="0" xfId="0" applyNumberFormat="1" applyFont="1" applyBorder="1" applyAlignment="1">
      <alignment horizontal="center"/>
    </xf>
    <xf numFmtId="170" fontId="21" fillId="0" borderId="0" xfId="0" applyNumberFormat="1" applyFont="1" applyBorder="1" applyAlignment="1">
      <alignment horizontal="center"/>
    </xf>
    <xf numFmtId="170" fontId="24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21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21" fillId="0" borderId="0" xfId="0" applyNumberFormat="1" applyFont="1" applyAlignment="1">
      <alignment horizontal="center"/>
    </xf>
    <xf numFmtId="171" fontId="21" fillId="0" borderId="0" xfId="0" applyNumberFormat="1" applyFont="1" applyAlignment="1">
      <alignment horizontal="center"/>
    </xf>
    <xf numFmtId="2" fontId="21" fillId="0" borderId="0" xfId="0" applyNumberFormat="1" applyFont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Alignment="1">
      <alignment horizontal="center"/>
    </xf>
    <xf numFmtId="171" fontId="0" fillId="0" borderId="0" xfId="0" applyNumberFormat="1" applyAlignment="1">
      <alignment horizont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_HOT 199" xfId="37"/>
    <cellStyle name="Normal_Sheet1" xfId="38"/>
    <cellStyle name="Note" xfId="39"/>
    <cellStyle name="Output" xfId="40"/>
    <cellStyle name="Title" xfId="41"/>
    <cellStyle name="Total" xfId="42"/>
    <cellStyle name="Warning Text" xfId="43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lineMarker"/>
        <c:ser>
          <c:idx val="0"/>
          <c:order val="0"/>
          <c:tx>
            <c:v>1</c:v>
          </c:tx>
          <c:xVal>
            <c:numRef>
              <c:f>'Water Column'!$D$2:$D$9</c:f>
              <c:numCache>
                <c:formatCode>0.00</c:formatCode>
                <c:ptCount val="8"/>
                <c:pt idx="0">
                  <c:v>0.642784655001281</c:v>
                </c:pt>
                <c:pt idx="1">
                  <c:v>0.712053091033414</c:v>
                </c:pt>
                <c:pt idx="2">
                  <c:v>1.201489277207822</c:v>
                </c:pt>
                <c:pt idx="3">
                  <c:v>2.395458371972209</c:v>
                </c:pt>
                <c:pt idx="4">
                  <c:v>2.6306064837655</c:v>
                </c:pt>
                <c:pt idx="5">
                  <c:v>2.702609200167322</c:v>
                </c:pt>
                <c:pt idx="6">
                  <c:v>2.473841075903306</c:v>
                </c:pt>
                <c:pt idx="7">
                  <c:v>2.398192652341899</c:v>
                </c:pt>
              </c:numCache>
            </c:numRef>
          </c:xVal>
          <c:yVal>
            <c:numRef>
              <c:f>'Water Column'!$B$2:$B$9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1"/>
          <c:order val="1"/>
          <c:tx>
            <c:v>2</c:v>
          </c:tx>
          <c:xVal>
            <c:numRef>
              <c:f>'Water Column'!$D$10:$D$17</c:f>
              <c:numCache>
                <c:formatCode>0.00</c:formatCode>
                <c:ptCount val="8"/>
                <c:pt idx="0">
                  <c:v>0.715698798192999</c:v>
                </c:pt>
                <c:pt idx="1">
                  <c:v>0.863349938156229</c:v>
                </c:pt>
                <c:pt idx="2">
                  <c:v>1.465803046277801</c:v>
                </c:pt>
                <c:pt idx="3">
                  <c:v>0.97180972615391</c:v>
                </c:pt>
                <c:pt idx="4">
                  <c:v>2.616935081917053</c:v>
                </c:pt>
                <c:pt idx="5">
                  <c:v>2.43647257751755</c:v>
                </c:pt>
                <c:pt idx="6">
                  <c:v>2.339861337788524</c:v>
                </c:pt>
                <c:pt idx="7">
                  <c:v>2.413686907770139</c:v>
                </c:pt>
              </c:numCache>
            </c:numRef>
          </c:xVal>
          <c:yVal>
            <c:numRef>
              <c:f>'Water Column'!$B$10:$B$17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2"/>
          <c:order val="2"/>
          <c:tx>
            <c:v>3</c:v>
          </c:tx>
          <c:xVal>
            <c:numRef>
              <c:f>'Water Column'!$D$18:$D$25</c:f>
              <c:numCache>
                <c:formatCode>0.00</c:formatCode>
                <c:ptCount val="8"/>
                <c:pt idx="0">
                  <c:v>0.784055807435235</c:v>
                </c:pt>
                <c:pt idx="1">
                  <c:v>0.879755620374366</c:v>
                </c:pt>
                <c:pt idx="2">
                  <c:v>1.309949065205503</c:v>
                </c:pt>
                <c:pt idx="3">
                  <c:v>2.168513101287986</c:v>
                </c:pt>
                <c:pt idx="4">
                  <c:v>2.204058746093949</c:v>
                </c:pt>
                <c:pt idx="5">
                  <c:v>2.451055406155894</c:v>
                </c:pt>
                <c:pt idx="6">
                  <c:v>1.882325089260492</c:v>
                </c:pt>
                <c:pt idx="7">
                  <c:v>1.891439357159456</c:v>
                </c:pt>
              </c:numCache>
            </c:numRef>
          </c:xVal>
          <c:yVal>
            <c:numRef>
              <c:f>'Water Column'!$B$18:$B$25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3"/>
          <c:order val="3"/>
          <c:tx>
            <c:v>4</c:v>
          </c:tx>
          <c:xVal>
            <c:numRef>
              <c:f>'Water Column'!$D$26:$D$33</c:f>
              <c:numCache>
                <c:formatCode>0.00</c:formatCode>
                <c:ptCount val="8"/>
                <c:pt idx="0">
                  <c:v>0.550730549221737</c:v>
                </c:pt>
                <c:pt idx="1">
                  <c:v>0.652810349690142</c:v>
                </c:pt>
                <c:pt idx="2">
                  <c:v>0.868818498895608</c:v>
                </c:pt>
                <c:pt idx="3">
                  <c:v>1.1814378878301</c:v>
                </c:pt>
                <c:pt idx="4">
                  <c:v>1.98896202367838</c:v>
                </c:pt>
                <c:pt idx="5">
                  <c:v>4.153600649682516</c:v>
                </c:pt>
                <c:pt idx="6">
                  <c:v>2.64610073919374</c:v>
                </c:pt>
                <c:pt idx="7">
                  <c:v>2.410041200610553</c:v>
                </c:pt>
              </c:numCache>
            </c:numRef>
          </c:xVal>
          <c:yVal>
            <c:numRef>
              <c:f>'Water Column'!$B$26:$B$33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axId val="464697544"/>
        <c:axId val="552871560"/>
      </c:scatterChart>
      <c:valAx>
        <c:axId val="464697544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[Particulate C] (µmol/L)</a:t>
                </a:r>
              </a:p>
            </c:rich>
          </c:tx>
          <c:layout/>
        </c:title>
        <c:numFmt formatCode="0.0" sourceLinked="0"/>
        <c:tickLblPos val="nextTo"/>
        <c:crossAx val="552871560"/>
        <c:crosses val="autoZero"/>
        <c:crossBetween val="midCat"/>
      </c:valAx>
      <c:valAx>
        <c:axId val="552871560"/>
        <c:scaling>
          <c:orientation val="maxMin"/>
          <c:max val="175.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</c:title>
        <c:numFmt formatCode="General" sourceLinked="1"/>
        <c:tickLblPos val="nextTo"/>
        <c:crossAx val="464697544"/>
        <c:crosses val="autoZero"/>
        <c:crossBetween val="midCat"/>
        <c:majorUnit val="25.0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lineMarker"/>
        <c:ser>
          <c:idx val="0"/>
          <c:order val="0"/>
          <c:tx>
            <c:v>Live</c:v>
          </c:tx>
          <c:errBars>
            <c:errDir val="x"/>
            <c:errBarType val="both"/>
            <c:errValType val="cust"/>
            <c:plus>
              <c:numRef>
                <c:f>'Sediment Trap'!$F$3:$F$5</c:f>
                <c:numCache>
                  <c:formatCode>General</c:formatCode>
                  <c:ptCount val="3"/>
                  <c:pt idx="0">
                    <c:v>3.551599013716822</c:v>
                  </c:pt>
                  <c:pt idx="1">
                    <c:v>4.226873427525106</c:v>
                  </c:pt>
                  <c:pt idx="2">
                    <c:v>4.095011805248714</c:v>
                  </c:pt>
                </c:numCache>
              </c:numRef>
            </c:plus>
            <c:minus>
              <c:numRef>
                <c:f>'Sediment Trap'!$F$3:$F$5</c:f>
                <c:numCache>
                  <c:formatCode>General</c:formatCode>
                  <c:ptCount val="3"/>
                  <c:pt idx="0">
                    <c:v>3.551599013716822</c:v>
                  </c:pt>
                  <c:pt idx="1">
                    <c:v>4.226873427525106</c:v>
                  </c:pt>
                  <c:pt idx="2">
                    <c:v>4.095011805248714</c:v>
                  </c:pt>
                </c:numCache>
              </c:numRef>
            </c:minus>
          </c:errBars>
          <c:xVal>
            <c:numRef>
              <c:f>'Sediment Trap'!$C$3:$C$5</c:f>
              <c:numCache>
                <c:formatCode>0.00</c:formatCode>
                <c:ptCount val="3"/>
                <c:pt idx="0">
                  <c:v>50.74111603332954</c:v>
                </c:pt>
                <c:pt idx="1">
                  <c:v>13.27960780122798</c:v>
                </c:pt>
                <c:pt idx="2">
                  <c:v>7.554234396334498</c:v>
                </c:pt>
              </c:numCache>
            </c:numRef>
          </c:xVal>
          <c:yVal>
            <c:numRef>
              <c:f>'Sediment Trap'!$B$3:$B$5</c:f>
              <c:numCache>
                <c:formatCode>0</c:formatCode>
                <c:ptCount val="3"/>
                <c:pt idx="0">
                  <c:v>150.0</c:v>
                </c:pt>
                <c:pt idx="1">
                  <c:v>300.0</c:v>
                </c:pt>
                <c:pt idx="2">
                  <c:v>750.0</c:v>
                </c:pt>
              </c:numCache>
            </c:numRef>
          </c:yVal>
        </c:ser>
        <c:ser>
          <c:idx val="1"/>
          <c:order val="1"/>
          <c:tx>
            <c:v>Dead</c:v>
          </c:tx>
          <c:errBars>
            <c:errDir val="x"/>
            <c:errBarType val="both"/>
            <c:errValType val="cust"/>
            <c:plus>
              <c:numRef>
                <c:f>'Sediment Trap'!$F$6:$F$8</c:f>
                <c:numCache>
                  <c:formatCode>General</c:formatCode>
                  <c:ptCount val="3"/>
                  <c:pt idx="0">
                    <c:v>4.983904151707584</c:v>
                  </c:pt>
                  <c:pt idx="1">
                    <c:v>1.556998168433836</c:v>
                  </c:pt>
                  <c:pt idx="2">
                    <c:v>0.761031629323008</c:v>
                  </c:pt>
                </c:numCache>
              </c:numRef>
            </c:plus>
            <c:minus>
              <c:numRef>
                <c:f>'Sediment Trap'!$F$6:$F$8</c:f>
                <c:numCache>
                  <c:formatCode>General</c:formatCode>
                  <c:ptCount val="3"/>
                  <c:pt idx="0">
                    <c:v>4.983904151707584</c:v>
                  </c:pt>
                  <c:pt idx="1">
                    <c:v>1.556998168433836</c:v>
                  </c:pt>
                  <c:pt idx="2">
                    <c:v>0.761031629323008</c:v>
                  </c:pt>
                </c:numCache>
              </c:numRef>
            </c:minus>
          </c:errBars>
          <c:xVal>
            <c:numRef>
              <c:f>'Sediment Trap'!$C$6:$C$8</c:f>
              <c:numCache>
                <c:formatCode>0.00</c:formatCode>
                <c:ptCount val="3"/>
                <c:pt idx="0">
                  <c:v>28.51942382791269</c:v>
                </c:pt>
                <c:pt idx="1">
                  <c:v>12.31512489087302</c:v>
                </c:pt>
                <c:pt idx="2">
                  <c:v>10.9081690174198</c:v>
                </c:pt>
              </c:numCache>
            </c:numRef>
          </c:xVal>
          <c:yVal>
            <c:numRef>
              <c:f>'Sediment Trap'!$B$6:$B$8</c:f>
              <c:numCache>
                <c:formatCode>0</c:formatCode>
                <c:ptCount val="3"/>
                <c:pt idx="0">
                  <c:v>150.0</c:v>
                </c:pt>
                <c:pt idx="1">
                  <c:v>300.0</c:v>
                </c:pt>
                <c:pt idx="2">
                  <c:v>750.0</c:v>
                </c:pt>
              </c:numCache>
            </c:numRef>
          </c:yVal>
        </c:ser>
        <c:axId val="590921144"/>
        <c:axId val="591026440"/>
      </c:scatterChart>
      <c:valAx>
        <c:axId val="590921144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Particulate C Flux (mg/m2/d)</a:t>
                </a:r>
              </a:p>
            </c:rich>
          </c:tx>
          <c:layout/>
        </c:title>
        <c:numFmt formatCode="0" sourceLinked="0"/>
        <c:tickLblPos val="nextTo"/>
        <c:crossAx val="591026440"/>
        <c:crosses val="autoZero"/>
        <c:crossBetween val="midCat"/>
      </c:valAx>
      <c:valAx>
        <c:axId val="591026440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</c:title>
        <c:numFmt formatCode="0" sourceLinked="1"/>
        <c:tickLblPos val="nextTo"/>
        <c:crossAx val="5909211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lineMarker"/>
        <c:ser>
          <c:idx val="0"/>
          <c:order val="0"/>
          <c:tx>
            <c:v>Live</c:v>
          </c:tx>
          <c:errBars>
            <c:errDir val="x"/>
            <c:errBarType val="both"/>
            <c:errValType val="cust"/>
            <c:plus>
              <c:numRef>
                <c:f>'Sediment Trap'!$K$3:$K$5</c:f>
                <c:numCache>
                  <c:formatCode>General</c:formatCode>
                  <c:ptCount val="3"/>
                  <c:pt idx="0">
                    <c:v>1.099969804801086</c:v>
                  </c:pt>
                  <c:pt idx="1">
                    <c:v>0.57190719861767</c:v>
                  </c:pt>
                  <c:pt idx="2">
                    <c:v>0.649745777522167</c:v>
                  </c:pt>
                </c:numCache>
              </c:numRef>
            </c:plus>
            <c:minus>
              <c:numRef>
                <c:f>'Sediment Trap'!$K$3:$K$5</c:f>
                <c:numCache>
                  <c:formatCode>General</c:formatCode>
                  <c:ptCount val="3"/>
                  <c:pt idx="0">
                    <c:v>1.099969804801086</c:v>
                  </c:pt>
                  <c:pt idx="1">
                    <c:v>0.57190719861767</c:v>
                  </c:pt>
                  <c:pt idx="2">
                    <c:v>0.649745777522167</c:v>
                  </c:pt>
                </c:numCache>
              </c:numRef>
            </c:minus>
          </c:errBars>
          <c:xVal>
            <c:numRef>
              <c:f>'Sediment Trap'!$H$3:$H$5</c:f>
              <c:numCache>
                <c:formatCode>0.00</c:formatCode>
                <c:ptCount val="3"/>
                <c:pt idx="0">
                  <c:v>7.891393551269865</c:v>
                </c:pt>
                <c:pt idx="1">
                  <c:v>1.563188515695781</c:v>
                </c:pt>
                <c:pt idx="2">
                  <c:v>0.720081362477607</c:v>
                </c:pt>
              </c:numCache>
            </c:numRef>
          </c:xVal>
          <c:yVal>
            <c:numRef>
              <c:f>'Sediment Trap'!$B$3:$B$5</c:f>
              <c:numCache>
                <c:formatCode>0</c:formatCode>
                <c:ptCount val="3"/>
                <c:pt idx="0">
                  <c:v>150.0</c:v>
                </c:pt>
                <c:pt idx="1">
                  <c:v>300.0</c:v>
                </c:pt>
                <c:pt idx="2">
                  <c:v>750.0</c:v>
                </c:pt>
              </c:numCache>
            </c:numRef>
          </c:yVal>
        </c:ser>
        <c:ser>
          <c:idx val="1"/>
          <c:order val="1"/>
          <c:tx>
            <c:v>Dead</c:v>
          </c:tx>
          <c:errBars>
            <c:errDir val="x"/>
            <c:errBarType val="both"/>
            <c:errValType val="cust"/>
            <c:plus>
              <c:numRef>
                <c:f>'Sediment Trap'!$K$6:$K$8</c:f>
                <c:numCache>
                  <c:formatCode>General</c:formatCode>
                  <c:ptCount val="3"/>
                  <c:pt idx="0">
                    <c:v>0.737127127866027</c:v>
                  </c:pt>
                  <c:pt idx="1">
                    <c:v>0.219956040285441</c:v>
                  </c:pt>
                  <c:pt idx="2">
                    <c:v>0.102221528800668</c:v>
                  </c:pt>
                </c:numCache>
              </c:numRef>
            </c:plus>
            <c:minus>
              <c:numRef>
                <c:f>'Sediment Trap'!$K$6:$K$8</c:f>
                <c:numCache>
                  <c:formatCode>General</c:formatCode>
                  <c:ptCount val="3"/>
                  <c:pt idx="0">
                    <c:v>0.737127127866027</c:v>
                  </c:pt>
                  <c:pt idx="1">
                    <c:v>0.219956040285441</c:v>
                  </c:pt>
                  <c:pt idx="2">
                    <c:v>0.102221528800668</c:v>
                  </c:pt>
                </c:numCache>
              </c:numRef>
            </c:minus>
          </c:errBars>
          <c:xVal>
            <c:numRef>
              <c:f>'Sediment Trap'!$H$6:$H$8</c:f>
              <c:numCache>
                <c:formatCode>0.00</c:formatCode>
                <c:ptCount val="3"/>
                <c:pt idx="0">
                  <c:v>3.899556754664422</c:v>
                </c:pt>
                <c:pt idx="1">
                  <c:v>1.292395112855585</c:v>
                </c:pt>
                <c:pt idx="2">
                  <c:v>0.973421386088103</c:v>
                </c:pt>
              </c:numCache>
            </c:numRef>
          </c:xVal>
          <c:yVal>
            <c:numRef>
              <c:f>'Sediment Trap'!$B$6:$B$8</c:f>
              <c:numCache>
                <c:formatCode>0</c:formatCode>
                <c:ptCount val="3"/>
                <c:pt idx="0">
                  <c:v>150.0</c:v>
                </c:pt>
                <c:pt idx="1">
                  <c:v>300.0</c:v>
                </c:pt>
                <c:pt idx="2">
                  <c:v>750.0</c:v>
                </c:pt>
              </c:numCache>
            </c:numRef>
          </c:yVal>
        </c:ser>
        <c:axId val="591369272"/>
        <c:axId val="590770568"/>
      </c:scatterChart>
      <c:valAx>
        <c:axId val="591369272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Particulate N Flux (mg/m2/d)</a:t>
                </a:r>
              </a:p>
            </c:rich>
          </c:tx>
          <c:layout/>
        </c:title>
        <c:numFmt formatCode="0" sourceLinked="0"/>
        <c:tickLblPos val="nextTo"/>
        <c:crossAx val="590770568"/>
        <c:crosses val="autoZero"/>
        <c:crossBetween val="midCat"/>
      </c:valAx>
      <c:valAx>
        <c:axId val="590770568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</c:title>
        <c:numFmt formatCode="0" sourceLinked="1"/>
        <c:tickLblPos val="nextTo"/>
        <c:crossAx val="59136927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lineMarker"/>
        <c:ser>
          <c:idx val="0"/>
          <c:order val="0"/>
          <c:tx>
            <c:v>Live</c:v>
          </c:tx>
          <c:errBars>
            <c:errDir val="x"/>
            <c:errBarType val="both"/>
            <c:errValType val="cust"/>
            <c:plus>
              <c:numRef>
                <c:f>'Sediment Trap'!$P$3:$P$5</c:f>
                <c:numCache>
                  <c:formatCode>General</c:formatCode>
                  <c:ptCount val="3"/>
                  <c:pt idx="0">
                    <c:v>0.341391452932817</c:v>
                  </c:pt>
                  <c:pt idx="1">
                    <c:v>0.10749185366101</c:v>
                  </c:pt>
                  <c:pt idx="2">
                    <c:v>0.00810690262805626</c:v>
                  </c:pt>
                </c:numCache>
              </c:numRef>
            </c:plus>
            <c:minus>
              <c:numRef>
                <c:f>'Sediment Trap'!$P$3:$P$5</c:f>
                <c:numCache>
                  <c:formatCode>General</c:formatCode>
                  <c:ptCount val="3"/>
                  <c:pt idx="0">
                    <c:v>0.341391452932817</c:v>
                  </c:pt>
                  <c:pt idx="1">
                    <c:v>0.10749185366101</c:v>
                  </c:pt>
                  <c:pt idx="2">
                    <c:v>0.00810690262805626</c:v>
                  </c:pt>
                </c:numCache>
              </c:numRef>
            </c:minus>
          </c:errBars>
          <c:xVal>
            <c:numRef>
              <c:f>'Sediment Trap'!$M$3:$M$5</c:f>
              <c:numCache>
                <c:formatCode>0.00</c:formatCode>
                <c:ptCount val="3"/>
                <c:pt idx="0">
                  <c:v>0.792791825729305</c:v>
                </c:pt>
                <c:pt idx="1">
                  <c:v>0.195841246842326</c:v>
                </c:pt>
                <c:pt idx="2">
                  <c:v>0.00728801404498978</c:v>
                </c:pt>
              </c:numCache>
            </c:numRef>
          </c:xVal>
          <c:yVal>
            <c:numRef>
              <c:f>'Sediment Trap'!$B$3:$B$5</c:f>
              <c:numCache>
                <c:formatCode>0</c:formatCode>
                <c:ptCount val="3"/>
                <c:pt idx="0">
                  <c:v>150.0</c:v>
                </c:pt>
                <c:pt idx="1">
                  <c:v>300.0</c:v>
                </c:pt>
                <c:pt idx="2">
                  <c:v>750.0</c:v>
                </c:pt>
              </c:numCache>
            </c:numRef>
          </c:yVal>
        </c:ser>
        <c:ser>
          <c:idx val="1"/>
          <c:order val="1"/>
          <c:tx>
            <c:v>Dead</c:v>
          </c:tx>
          <c:errBars>
            <c:errDir val="x"/>
            <c:errBarType val="both"/>
            <c:errValType val="cust"/>
            <c:plus>
              <c:numRef>
                <c:f>'Sediment Trap'!$P$6:$P$8</c:f>
                <c:numCache>
                  <c:formatCode>General</c:formatCode>
                  <c:ptCount val="3"/>
                  <c:pt idx="0">
                    <c:v>0.0106849957813606</c:v>
                  </c:pt>
                  <c:pt idx="1">
                    <c:v>0.0118518276979685</c:v>
                  </c:pt>
                  <c:pt idx="2">
                    <c:v>0.00758033751600736</c:v>
                  </c:pt>
                </c:numCache>
              </c:numRef>
            </c:plus>
            <c:minus>
              <c:numRef>
                <c:f>'Sediment Trap'!$P$6:$P$8</c:f>
                <c:numCache>
                  <c:formatCode>General</c:formatCode>
                  <c:ptCount val="3"/>
                  <c:pt idx="0">
                    <c:v>0.0106849957813606</c:v>
                  </c:pt>
                  <c:pt idx="1">
                    <c:v>0.0118518276979685</c:v>
                  </c:pt>
                  <c:pt idx="2">
                    <c:v>0.00758033751600736</c:v>
                  </c:pt>
                </c:numCache>
              </c:numRef>
            </c:minus>
          </c:errBars>
          <c:xVal>
            <c:numRef>
              <c:f>'Sediment Trap'!$M$6:$M$8</c:f>
              <c:numCache>
                <c:formatCode>0.00</c:formatCode>
                <c:ptCount val="3"/>
                <c:pt idx="0">
                  <c:v>0.162606790917498</c:v>
                </c:pt>
                <c:pt idx="1">
                  <c:v>0.0425496118905049</c:v>
                </c:pt>
                <c:pt idx="2">
                  <c:v>0.0146499442694721</c:v>
                </c:pt>
              </c:numCache>
            </c:numRef>
          </c:xVal>
          <c:yVal>
            <c:numRef>
              <c:f>'Sediment Trap'!$B$6:$B$8</c:f>
              <c:numCache>
                <c:formatCode>0</c:formatCode>
                <c:ptCount val="3"/>
                <c:pt idx="0">
                  <c:v>150.0</c:v>
                </c:pt>
                <c:pt idx="1">
                  <c:v>300.0</c:v>
                </c:pt>
                <c:pt idx="2">
                  <c:v>750.0</c:v>
                </c:pt>
              </c:numCache>
            </c:numRef>
          </c:yVal>
        </c:ser>
        <c:axId val="590949304"/>
        <c:axId val="654639496"/>
      </c:scatterChart>
      <c:valAx>
        <c:axId val="590949304"/>
        <c:scaling>
          <c:orientation val="minMax"/>
          <c:min val="0.0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Particulate P Flux (mg/m2/d)</a:t>
                </a:r>
              </a:p>
            </c:rich>
          </c:tx>
          <c:layout/>
        </c:title>
        <c:numFmt formatCode="0.0" sourceLinked="0"/>
        <c:tickLblPos val="nextTo"/>
        <c:crossAx val="654639496"/>
        <c:crosses val="autoZero"/>
        <c:crossBetween val="midCat"/>
      </c:valAx>
      <c:valAx>
        <c:axId val="654639496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</c:title>
        <c:numFmt formatCode="0" sourceLinked="1"/>
        <c:tickLblPos val="nextTo"/>
        <c:crossAx val="5909493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lineMarker"/>
        <c:ser>
          <c:idx val="0"/>
          <c:order val="0"/>
          <c:tx>
            <c:v>Live</c:v>
          </c:tx>
          <c:xVal>
            <c:numRef>
              <c:f>'Sediment Trap'!$W$3:$W$5</c:f>
              <c:numCache>
                <c:formatCode>0.00</c:formatCode>
                <c:ptCount val="3"/>
                <c:pt idx="0">
                  <c:v>7.500693864992177</c:v>
                </c:pt>
                <c:pt idx="1">
                  <c:v>9.909894269498064</c:v>
                </c:pt>
                <c:pt idx="2">
                  <c:v>12.23781866323093</c:v>
                </c:pt>
              </c:numCache>
            </c:numRef>
          </c:xVal>
          <c:yVal>
            <c:numRef>
              <c:f>'Sediment Trap'!$B$3:$B$5</c:f>
              <c:numCache>
                <c:formatCode>0</c:formatCode>
                <c:ptCount val="3"/>
                <c:pt idx="0">
                  <c:v>150.0</c:v>
                </c:pt>
                <c:pt idx="1">
                  <c:v>300.0</c:v>
                </c:pt>
                <c:pt idx="2">
                  <c:v>750.0</c:v>
                </c:pt>
              </c:numCache>
            </c:numRef>
          </c:yVal>
        </c:ser>
        <c:ser>
          <c:idx val="1"/>
          <c:order val="1"/>
          <c:tx>
            <c:v>Dead</c:v>
          </c:tx>
          <c:xVal>
            <c:numRef>
              <c:f>'Sediment Trap'!$W$6:$W$8</c:f>
              <c:numCache>
                <c:formatCode>0.00</c:formatCode>
                <c:ptCount val="3"/>
                <c:pt idx="0">
                  <c:v>8.5314063860705</c:v>
                </c:pt>
                <c:pt idx="1">
                  <c:v>11.11574668867232</c:v>
                </c:pt>
                <c:pt idx="2">
                  <c:v>13.07212231705763</c:v>
                </c:pt>
              </c:numCache>
            </c:numRef>
          </c:xVal>
          <c:yVal>
            <c:numRef>
              <c:f>'Sediment Trap'!$B$6:$B$8</c:f>
              <c:numCache>
                <c:formatCode>0</c:formatCode>
                <c:ptCount val="3"/>
                <c:pt idx="0">
                  <c:v>150.0</c:v>
                </c:pt>
                <c:pt idx="1">
                  <c:v>300.0</c:v>
                </c:pt>
                <c:pt idx="2">
                  <c:v>750.0</c:v>
                </c:pt>
              </c:numCache>
            </c:numRef>
          </c:yVal>
        </c:ser>
        <c:axId val="654676872"/>
        <c:axId val="654689064"/>
      </c:scatterChart>
      <c:valAx>
        <c:axId val="654676872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Particulate C:N</a:t>
                </a:r>
              </a:p>
            </c:rich>
          </c:tx>
          <c:layout/>
        </c:title>
        <c:numFmt formatCode="0" sourceLinked="0"/>
        <c:tickLblPos val="nextTo"/>
        <c:crossAx val="654689064"/>
        <c:crosses val="autoZero"/>
        <c:crossBetween val="midCat"/>
      </c:valAx>
      <c:valAx>
        <c:axId val="654689064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</c:title>
        <c:numFmt formatCode="0" sourceLinked="1"/>
        <c:tickLblPos val="nextTo"/>
        <c:crossAx val="65467687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lineMarker"/>
        <c:ser>
          <c:idx val="0"/>
          <c:order val="0"/>
          <c:tx>
            <c:v>Live</c:v>
          </c:tx>
          <c:xVal>
            <c:numRef>
              <c:f>'Sediment Trap'!$X$3:$X$5</c:f>
              <c:numCache>
                <c:formatCode>0.00</c:formatCode>
                <c:ptCount val="3"/>
                <c:pt idx="0">
                  <c:v>22.00379595798843</c:v>
                </c:pt>
                <c:pt idx="1">
                  <c:v>17.64453673953038</c:v>
                </c:pt>
                <c:pt idx="2">
                  <c:v>218.411468864561</c:v>
                </c:pt>
              </c:numCache>
            </c:numRef>
          </c:xVal>
          <c:yVal>
            <c:numRef>
              <c:f>'Sediment Trap'!$B$3:$B$5</c:f>
              <c:numCache>
                <c:formatCode>0</c:formatCode>
                <c:ptCount val="3"/>
                <c:pt idx="0">
                  <c:v>150.0</c:v>
                </c:pt>
                <c:pt idx="1">
                  <c:v>300.0</c:v>
                </c:pt>
                <c:pt idx="2">
                  <c:v>750.0</c:v>
                </c:pt>
              </c:numCache>
            </c:numRef>
          </c:yVal>
        </c:ser>
        <c:ser>
          <c:idx val="1"/>
          <c:order val="1"/>
          <c:tx>
            <c:v>Dead</c:v>
          </c:tx>
          <c:xVal>
            <c:numRef>
              <c:f>'Sediment Trap'!$X$6:$X$8</c:f>
              <c:numCache>
                <c:formatCode>0.00</c:formatCode>
                <c:ptCount val="3"/>
                <c:pt idx="0">
                  <c:v>53.01266492438482</c:v>
                </c:pt>
                <c:pt idx="1">
                  <c:v>67.1433141698111</c:v>
                </c:pt>
                <c:pt idx="2">
                  <c:v>146.8817982777232</c:v>
                </c:pt>
              </c:numCache>
            </c:numRef>
          </c:xVal>
          <c:yVal>
            <c:numRef>
              <c:f>'Sediment Trap'!$B$6:$B$8</c:f>
              <c:numCache>
                <c:formatCode>0</c:formatCode>
                <c:ptCount val="3"/>
                <c:pt idx="0">
                  <c:v>150.0</c:v>
                </c:pt>
                <c:pt idx="1">
                  <c:v>300.0</c:v>
                </c:pt>
                <c:pt idx="2">
                  <c:v>750.0</c:v>
                </c:pt>
              </c:numCache>
            </c:numRef>
          </c:yVal>
        </c:ser>
        <c:axId val="654713144"/>
        <c:axId val="654725336"/>
      </c:scatterChart>
      <c:valAx>
        <c:axId val="654713144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Particulate N:P</a:t>
                </a:r>
              </a:p>
            </c:rich>
          </c:tx>
          <c:layout/>
        </c:title>
        <c:numFmt formatCode="0" sourceLinked="0"/>
        <c:tickLblPos val="nextTo"/>
        <c:crossAx val="654725336"/>
        <c:crosses val="autoZero"/>
        <c:crossBetween val="midCat"/>
      </c:valAx>
      <c:valAx>
        <c:axId val="654725336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</c:title>
        <c:numFmt formatCode="0" sourceLinked="1"/>
        <c:tickLblPos val="nextTo"/>
        <c:crossAx val="6547131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lineMarker"/>
        <c:ser>
          <c:idx val="0"/>
          <c:order val="0"/>
          <c:tx>
            <c:v>Live</c:v>
          </c:tx>
          <c:errBars>
            <c:errDir val="x"/>
            <c:errBarType val="both"/>
            <c:errValType val="cust"/>
            <c:plus>
              <c:numRef>
                <c:f>'Sediment Trap'!$U$6:$U$8</c:f>
                <c:numCache>
                  <c:formatCode>General</c:formatCode>
                  <c:ptCount val="3"/>
                  <c:pt idx="0">
                    <c:v>41.50462534402967</c:v>
                  </c:pt>
                  <c:pt idx="1">
                    <c:v>19.28595525894447</c:v>
                  </c:pt>
                  <c:pt idx="2">
                    <c:v>38.17322629227103</c:v>
                  </c:pt>
                </c:numCache>
              </c:numRef>
            </c:plus>
            <c:minus>
              <c:numRef>
                <c:f>'Sediment Trap'!$U$6:$U$8</c:f>
                <c:numCache>
                  <c:formatCode>General</c:formatCode>
                  <c:ptCount val="3"/>
                  <c:pt idx="0">
                    <c:v>41.50462534402967</c:v>
                  </c:pt>
                  <c:pt idx="1">
                    <c:v>19.28595525894447</c:v>
                  </c:pt>
                  <c:pt idx="2">
                    <c:v>38.17322629227103</c:v>
                  </c:pt>
                </c:numCache>
              </c:numRef>
            </c:minus>
          </c:errBars>
          <c:xVal>
            <c:numRef>
              <c:f>'Sediment Trap'!$R$3:$R$5</c:f>
              <c:numCache>
                <c:formatCode>0.00</c:formatCode>
                <c:ptCount val="3"/>
                <c:pt idx="0">
                  <c:v>260.7052396438348</c:v>
                </c:pt>
                <c:pt idx="1">
                  <c:v>186.6979801846591</c:v>
                </c:pt>
                <c:pt idx="2">
                  <c:v>121.5025798924827</c:v>
                </c:pt>
              </c:numCache>
            </c:numRef>
          </c:xVal>
          <c:yVal>
            <c:numRef>
              <c:f>'Sediment Trap'!$B$3:$B$5</c:f>
              <c:numCache>
                <c:formatCode>0</c:formatCode>
                <c:ptCount val="3"/>
                <c:pt idx="0">
                  <c:v>150.0</c:v>
                </c:pt>
                <c:pt idx="1">
                  <c:v>300.0</c:v>
                </c:pt>
                <c:pt idx="2">
                  <c:v>750.0</c:v>
                </c:pt>
              </c:numCache>
            </c:numRef>
          </c:yVal>
        </c:ser>
        <c:ser>
          <c:idx val="1"/>
          <c:order val="1"/>
          <c:tx>
            <c:v>Dead</c:v>
          </c:tx>
          <c:errBars>
            <c:errDir val="x"/>
            <c:errBarType val="both"/>
            <c:errValType val="cust"/>
            <c:plus>
              <c:numRef>
                <c:f>'Sediment Trap'!$U$3:$U$5</c:f>
                <c:numCache>
                  <c:formatCode>General</c:formatCode>
                  <c:ptCount val="3"/>
                  <c:pt idx="0">
                    <c:v>47.4016646015354</c:v>
                  </c:pt>
                  <c:pt idx="1">
                    <c:v>56.8026045575744</c:v>
                  </c:pt>
                  <c:pt idx="2">
                    <c:v>29.8219984610934</c:v>
                  </c:pt>
                </c:numCache>
              </c:numRef>
            </c:plus>
            <c:minus>
              <c:numRef>
                <c:f>'Sediment Trap'!$U$3:$U$5</c:f>
                <c:numCache>
                  <c:formatCode>General</c:formatCode>
                  <c:ptCount val="3"/>
                  <c:pt idx="0">
                    <c:v>47.4016646015354</c:v>
                  </c:pt>
                  <c:pt idx="1">
                    <c:v>56.8026045575744</c:v>
                  </c:pt>
                  <c:pt idx="2">
                    <c:v>29.8219984610934</c:v>
                  </c:pt>
                </c:numCache>
              </c:numRef>
            </c:minus>
          </c:errBars>
          <c:xVal>
            <c:numRef>
              <c:f>'Sediment Trap'!$R$6:$R$8</c:f>
              <c:numCache>
                <c:formatCode>0.00</c:formatCode>
                <c:ptCount val="3"/>
                <c:pt idx="0">
                  <c:v>294.7632044375588</c:v>
                </c:pt>
                <c:pt idx="1">
                  <c:v>156.8317803656293</c:v>
                </c:pt>
                <c:pt idx="2">
                  <c:v>107.6319064419869</c:v>
                </c:pt>
              </c:numCache>
            </c:numRef>
          </c:xVal>
          <c:yVal>
            <c:numRef>
              <c:f>'Sediment Trap'!$B$6:$B$8</c:f>
              <c:numCache>
                <c:formatCode>0</c:formatCode>
                <c:ptCount val="3"/>
                <c:pt idx="0">
                  <c:v>150.0</c:v>
                </c:pt>
                <c:pt idx="1">
                  <c:v>300.0</c:v>
                </c:pt>
                <c:pt idx="2">
                  <c:v>750.0</c:v>
                </c:pt>
              </c:numCache>
            </c:numRef>
          </c:yVal>
        </c:ser>
        <c:axId val="654756776"/>
        <c:axId val="654766360"/>
      </c:scatterChart>
      <c:valAx>
        <c:axId val="654756776"/>
        <c:scaling>
          <c:orientation val="minMax"/>
          <c:min val="0.0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Particulate Si Flux (mg/m2/d)</a:t>
                </a:r>
              </a:p>
            </c:rich>
          </c:tx>
          <c:layout/>
        </c:title>
        <c:numFmt formatCode="0" sourceLinked="0"/>
        <c:tickLblPos val="nextTo"/>
        <c:crossAx val="654766360"/>
        <c:crosses val="autoZero"/>
        <c:crossBetween val="midCat"/>
      </c:valAx>
      <c:valAx>
        <c:axId val="654766360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</c:title>
        <c:numFmt formatCode="0" sourceLinked="1"/>
        <c:tickLblPos val="nextTo"/>
        <c:crossAx val="6547567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lineMarker"/>
        <c:ser>
          <c:idx val="0"/>
          <c:order val="0"/>
          <c:tx>
            <c:v>Live</c:v>
          </c:tx>
          <c:xVal>
            <c:numRef>
              <c:f>'Sediment Trap'!$Y$3:$Y$5</c:f>
              <c:numCache>
                <c:formatCode>0.00</c:formatCode>
                <c:ptCount val="3"/>
                <c:pt idx="0">
                  <c:v>76.92785936387862</c:v>
                </c:pt>
                <c:pt idx="1">
                  <c:v>21.27901109568061</c:v>
                </c:pt>
                <c:pt idx="2">
                  <c:v>15.06176182435427</c:v>
                </c:pt>
              </c:numCache>
            </c:numRef>
          </c:xVal>
          <c:yVal>
            <c:numRef>
              <c:f>'Sediment Trap'!$B$3:$B$5</c:f>
              <c:numCache>
                <c:formatCode>0</c:formatCode>
                <c:ptCount val="3"/>
                <c:pt idx="0">
                  <c:v>150.0</c:v>
                </c:pt>
                <c:pt idx="1">
                  <c:v>300.0</c:v>
                </c:pt>
                <c:pt idx="2">
                  <c:v>750.0</c:v>
                </c:pt>
              </c:numCache>
            </c:numRef>
          </c:yVal>
        </c:ser>
        <c:ser>
          <c:idx val="1"/>
          <c:order val="1"/>
          <c:tx>
            <c:v>Dead</c:v>
          </c:tx>
          <c:xVal>
            <c:numRef>
              <c:f>'Sediment Trap'!$Y$6:$Y$8</c:f>
              <c:numCache>
                <c:formatCode>0.00</c:formatCode>
                <c:ptCount val="3"/>
                <c:pt idx="0">
                  <c:v>33.6218557929604</c:v>
                </c:pt>
                <c:pt idx="1">
                  <c:v>20.94309868919914</c:v>
                </c:pt>
                <c:pt idx="2">
                  <c:v>22.9847378821578</c:v>
                </c:pt>
              </c:numCache>
            </c:numRef>
          </c:xVal>
          <c:yVal>
            <c:numRef>
              <c:f>'Sediment Trap'!$B$6:$B$8</c:f>
              <c:numCache>
                <c:formatCode>0</c:formatCode>
                <c:ptCount val="3"/>
                <c:pt idx="0">
                  <c:v>150.0</c:v>
                </c:pt>
                <c:pt idx="1">
                  <c:v>300.0</c:v>
                </c:pt>
                <c:pt idx="2">
                  <c:v>750.0</c:v>
                </c:pt>
              </c:numCache>
            </c:numRef>
          </c:yVal>
        </c:ser>
        <c:axId val="563456760"/>
        <c:axId val="591257128"/>
      </c:scatterChart>
      <c:valAx>
        <c:axId val="563456760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Particulate N:P</a:t>
                </a:r>
              </a:p>
            </c:rich>
          </c:tx>
          <c:layout/>
        </c:title>
        <c:numFmt formatCode="0" sourceLinked="0"/>
        <c:tickLblPos val="nextTo"/>
        <c:crossAx val="591257128"/>
        <c:crosses val="autoZero"/>
        <c:crossBetween val="midCat"/>
      </c:valAx>
      <c:valAx>
        <c:axId val="591257128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</c:title>
        <c:numFmt formatCode="0" sourceLinked="1"/>
        <c:tickLblPos val="nextTo"/>
        <c:crossAx val="5634567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scatterChart>
        <c:scatterStyle val="lineMarker"/>
        <c:ser>
          <c:idx val="0"/>
          <c:order val="0"/>
          <c:tx>
            <c:v>A</c:v>
          </c:tx>
          <c:xVal>
            <c:numRef>
              <c:f>Experiment!$B$34:$B$38</c:f>
              <c:numCache>
                <c:formatCode>General</c:formatCode>
                <c:ptCount val="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</c:numCache>
            </c:numRef>
          </c:xVal>
          <c:yVal>
            <c:numRef>
              <c:f>Experiment!$D$34:$D$38</c:f>
              <c:numCache>
                <c:formatCode>0.00</c:formatCode>
                <c:ptCount val="5"/>
                <c:pt idx="0">
                  <c:v>0.113872402268798</c:v>
                </c:pt>
                <c:pt idx="1">
                  <c:v>0.0970577324858327</c:v>
                </c:pt>
                <c:pt idx="2">
                  <c:v>0.0737204706884899</c:v>
                </c:pt>
                <c:pt idx="3">
                  <c:v>0.0314969632721075</c:v>
                </c:pt>
                <c:pt idx="4">
                  <c:v>0.00869696982386666</c:v>
                </c:pt>
              </c:numCache>
            </c:numRef>
          </c:yVal>
        </c:ser>
        <c:ser>
          <c:idx val="1"/>
          <c:order val="1"/>
          <c:tx>
            <c:v>B</c:v>
          </c:tx>
          <c:xVal>
            <c:numRef>
              <c:f>Experiment!$B$39:$B$43</c:f>
              <c:numCache>
                <c:formatCode>General</c:formatCode>
                <c:ptCount val="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</c:numCache>
            </c:numRef>
          </c:xVal>
          <c:yVal>
            <c:numRef>
              <c:f>Experiment!$C$39:$C$43</c:f>
              <c:numCache>
                <c:formatCode>0.00</c:formatCode>
                <c:ptCount val="5"/>
                <c:pt idx="0">
                  <c:v>0.0813423851040264</c:v>
                </c:pt>
                <c:pt idx="1">
                  <c:v>0.0985581675345788</c:v>
                </c:pt>
                <c:pt idx="2">
                  <c:v>0.176641217525253</c:v>
                </c:pt>
                <c:pt idx="3">
                  <c:v>0.150046810401203</c:v>
                </c:pt>
                <c:pt idx="4">
                  <c:v>0.13516426122073</c:v>
                </c:pt>
              </c:numCache>
            </c:numRef>
          </c:yVal>
        </c:ser>
        <c:ser>
          <c:idx val="2"/>
          <c:order val="2"/>
          <c:tx>
            <c:v>C</c:v>
          </c:tx>
          <c:xVal>
            <c:numRef>
              <c:f>Experiment!$B$44:$B$48</c:f>
              <c:numCache>
                <c:formatCode>General</c:formatCode>
                <c:ptCount val="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</c:numCache>
            </c:numRef>
          </c:xVal>
          <c:yVal>
            <c:numRef>
              <c:f>Experiment!$C$44:$C$48</c:f>
              <c:numCache>
                <c:formatCode>0.00</c:formatCode>
                <c:ptCount val="5"/>
                <c:pt idx="0">
                  <c:v>0.0901578028781904</c:v>
                </c:pt>
                <c:pt idx="1">
                  <c:v>0.114701223371598</c:v>
                </c:pt>
                <c:pt idx="2">
                  <c:v>0.162180938641256</c:v>
                </c:pt>
                <c:pt idx="3">
                  <c:v>0.215043992681174</c:v>
                </c:pt>
                <c:pt idx="4">
                  <c:v>0.307248575242371</c:v>
                </c:pt>
              </c:numCache>
            </c:numRef>
          </c:yVal>
        </c:ser>
        <c:ser>
          <c:idx val="3"/>
          <c:order val="3"/>
          <c:tx>
            <c:v>D</c:v>
          </c:tx>
          <c:xVal>
            <c:numRef>
              <c:f>Experiment!$B$49:$B$53</c:f>
              <c:numCache>
                <c:formatCode>General</c:formatCode>
                <c:ptCount val="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</c:numCache>
            </c:numRef>
          </c:xVal>
          <c:yVal>
            <c:numRef>
              <c:f>Experiment!$C$49:$C$53</c:f>
              <c:numCache>
                <c:formatCode>0.00</c:formatCode>
                <c:ptCount val="5"/>
                <c:pt idx="0">
                  <c:v>0.0787211649707822</c:v>
                </c:pt>
                <c:pt idx="1">
                  <c:v>0.107699521780927</c:v>
                </c:pt>
                <c:pt idx="2">
                  <c:v>0.142267255248008</c:v>
                </c:pt>
                <c:pt idx="3">
                  <c:v>0.213703256064456</c:v>
                </c:pt>
                <c:pt idx="4">
                  <c:v>0.365483779134005</c:v>
                </c:pt>
              </c:numCache>
            </c:numRef>
          </c:yVal>
        </c:ser>
        <c:ser>
          <c:idx val="4"/>
          <c:order val="4"/>
          <c:tx>
            <c:v>E</c:v>
          </c:tx>
          <c:xVal>
            <c:numRef>
              <c:f>Experiment!$B$54:$B$58</c:f>
              <c:numCache>
                <c:formatCode>General</c:formatCode>
                <c:ptCount val="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</c:numCache>
            </c:numRef>
          </c:xVal>
          <c:yVal>
            <c:numRef>
              <c:f>Experiment!$C$54:$C$58</c:f>
              <c:numCache>
                <c:formatCode>0.00</c:formatCode>
                <c:ptCount val="5"/>
                <c:pt idx="0">
                  <c:v>0.0794253293586929</c:v>
                </c:pt>
                <c:pt idx="1">
                  <c:v>0.110300542853959</c:v>
                </c:pt>
                <c:pt idx="2">
                  <c:v>0.197074069029437</c:v>
                </c:pt>
                <c:pt idx="3">
                  <c:v>0.349280506025373</c:v>
                </c:pt>
                <c:pt idx="4">
                  <c:v>0.505109808725926</c:v>
                </c:pt>
              </c:numCache>
            </c:numRef>
          </c:yVal>
        </c:ser>
        <c:ser>
          <c:idx val="5"/>
          <c:order val="5"/>
          <c:tx>
            <c:v>F</c:v>
          </c:tx>
          <c:xVal>
            <c:numRef>
              <c:f>Experiment!$B$59:$B$63</c:f>
              <c:numCache>
                <c:formatCode>General</c:formatCode>
                <c:ptCount val="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</c:numCache>
            </c:numRef>
          </c:xVal>
          <c:yVal>
            <c:numRef>
              <c:f>Experiment!$C$59:$C$63</c:f>
              <c:numCache>
                <c:formatCode>0.00</c:formatCode>
                <c:ptCount val="5"/>
                <c:pt idx="0">
                  <c:v>0.0695843988839499</c:v>
                </c:pt>
                <c:pt idx="1">
                  <c:v>0.112763799467767</c:v>
                </c:pt>
                <c:pt idx="2">
                  <c:v>0.170802254194729</c:v>
                </c:pt>
                <c:pt idx="3">
                  <c:v>0.255991969854026</c:v>
                </c:pt>
                <c:pt idx="4">
                  <c:v>0.47477900183331</c:v>
                </c:pt>
              </c:numCache>
            </c:numRef>
          </c:yVal>
        </c:ser>
        <c:axId val="654837960"/>
        <c:axId val="654845192"/>
      </c:scatterChart>
      <c:valAx>
        <c:axId val="654837960"/>
        <c:scaling>
          <c:orientation val="minMax"/>
          <c:max val="5.0"/>
          <c:min val="1.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</a:t>
                </a:r>
              </a:p>
            </c:rich>
          </c:tx>
          <c:layout/>
        </c:title>
        <c:numFmt formatCode="General" sourceLinked="1"/>
        <c:tickLblPos val="nextTo"/>
        <c:crossAx val="654845192"/>
        <c:crosses val="autoZero"/>
        <c:crossBetween val="midCat"/>
        <c:majorUnit val="1.0"/>
      </c:valAx>
      <c:valAx>
        <c:axId val="65484519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Chlorophyll A (ug/L)</a:t>
                </a:r>
              </a:p>
            </c:rich>
          </c:tx>
          <c:layout/>
        </c:title>
        <c:numFmt formatCode="0.0" sourceLinked="0"/>
        <c:tickLblPos val="nextTo"/>
        <c:crossAx val="6548379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16600587264254"/>
          <c:y val="0.0561577225923683"/>
          <c:w val="0.0670728821235008"/>
          <c:h val="0.33383840096911"/>
        </c:manualLayout>
      </c:layout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lineMarker"/>
        <c:ser>
          <c:idx val="0"/>
          <c:order val="0"/>
          <c:tx>
            <c:v>1</c:v>
          </c:tx>
          <c:xVal>
            <c:numRef>
              <c:f>'Water Column'!$F$2:$F$9</c:f>
              <c:numCache>
                <c:formatCode>0.00</c:formatCode>
                <c:ptCount val="8"/>
                <c:pt idx="0">
                  <c:v>0.0874941853470981</c:v>
                </c:pt>
                <c:pt idx="1">
                  <c:v>0.0897106869772116</c:v>
                </c:pt>
                <c:pt idx="2">
                  <c:v>0.171721247291409</c:v>
                </c:pt>
                <c:pt idx="3">
                  <c:v>0.382288902152186</c:v>
                </c:pt>
                <c:pt idx="4">
                  <c:v>0.446567449425476</c:v>
                </c:pt>
                <c:pt idx="5">
                  <c:v>0.39780441356298</c:v>
                </c:pt>
                <c:pt idx="6">
                  <c:v>0.32687636139935</c:v>
                </c:pt>
                <c:pt idx="7">
                  <c:v>0.360123885851052</c:v>
                </c:pt>
              </c:numCache>
            </c:numRef>
          </c:xVal>
          <c:yVal>
            <c:numRef>
              <c:f>'Water Column'!$B$2:$B$9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1"/>
          <c:order val="1"/>
          <c:tx>
            <c:v>2</c:v>
          </c:tx>
          <c:xVal>
            <c:numRef>
              <c:f>'Water Column'!$F$10:$F$17</c:f>
              <c:numCache>
                <c:formatCode>0.00</c:formatCode>
                <c:ptCount val="8"/>
                <c:pt idx="0">
                  <c:v>0.0808446804567578</c:v>
                </c:pt>
                <c:pt idx="1">
                  <c:v>0.0786281788266444</c:v>
                </c:pt>
                <c:pt idx="2">
                  <c:v>0.19831926685277</c:v>
                </c:pt>
                <c:pt idx="3">
                  <c:v>0.136257221209594</c:v>
                </c:pt>
                <c:pt idx="4">
                  <c:v>0.377855898891959</c:v>
                </c:pt>
                <c:pt idx="5">
                  <c:v>0.337958869549917</c:v>
                </c:pt>
                <c:pt idx="6">
                  <c:v>0.32687636139935</c:v>
                </c:pt>
                <c:pt idx="7">
                  <c:v>0.300278341837989</c:v>
                </c:pt>
              </c:numCache>
            </c:numRef>
          </c:xVal>
          <c:yVal>
            <c:numRef>
              <c:f>'Water Column'!$B$10:$B$17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2"/>
          <c:order val="2"/>
          <c:tx>
            <c:v>3</c:v>
          </c:tx>
          <c:xVal>
            <c:numRef>
              <c:f>'Water Column'!$F$18:$F$25</c:f>
              <c:numCache>
                <c:formatCode>0.00</c:formatCode>
                <c:ptCount val="8"/>
                <c:pt idx="0">
                  <c:v>0.0653291690459637</c:v>
                </c:pt>
                <c:pt idx="1">
                  <c:v>0.0808446804567578</c:v>
                </c:pt>
                <c:pt idx="2">
                  <c:v>0.207185273373224</c:v>
                </c:pt>
                <c:pt idx="3">
                  <c:v>0.329092863029464</c:v>
                </c:pt>
                <c:pt idx="4">
                  <c:v>0.329092863029464</c:v>
                </c:pt>
                <c:pt idx="5">
                  <c:v>0.355690882590825</c:v>
                </c:pt>
                <c:pt idx="6">
                  <c:v>0.264814315756174</c:v>
                </c:pt>
                <c:pt idx="7">
                  <c:v>0.240432797824926</c:v>
                </c:pt>
              </c:numCache>
            </c:numRef>
          </c:xVal>
          <c:yVal>
            <c:numRef>
              <c:f>'Water Column'!$B$18:$B$25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3"/>
          <c:order val="3"/>
          <c:tx>
            <c:v>4</c:v>
          </c:tx>
          <c:xVal>
            <c:numRef>
              <c:f>'Water Column'!$F$26:$F$33</c:f>
              <c:numCache>
                <c:formatCode>0.00</c:formatCode>
                <c:ptCount val="8"/>
                <c:pt idx="0">
                  <c:v>0.0498136576351696</c:v>
                </c:pt>
                <c:pt idx="1">
                  <c:v>0.0852776837169847</c:v>
                </c:pt>
                <c:pt idx="2">
                  <c:v>0.0897106869772116</c:v>
                </c:pt>
                <c:pt idx="3">
                  <c:v>0.118525208168686</c:v>
                </c:pt>
                <c:pt idx="4">
                  <c:v>0.227133788044245</c:v>
                </c:pt>
                <c:pt idx="5">
                  <c:v>0.683733123847615</c:v>
                </c:pt>
                <c:pt idx="6">
                  <c:v>0.377855898891959</c:v>
                </c:pt>
                <c:pt idx="7">
                  <c:v>0.284762830427195</c:v>
                </c:pt>
              </c:numCache>
            </c:numRef>
          </c:xVal>
          <c:yVal>
            <c:numRef>
              <c:f>'Water Column'!$B$26:$B$33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axId val="579342344"/>
        <c:axId val="589408728"/>
      </c:scatterChart>
      <c:valAx>
        <c:axId val="579342344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[Particulate N] (µmol/L)</a:t>
                </a:r>
              </a:p>
            </c:rich>
          </c:tx>
        </c:title>
        <c:numFmt formatCode="0.0" sourceLinked="0"/>
        <c:tickLblPos val="nextTo"/>
        <c:crossAx val="589408728"/>
        <c:crosses val="autoZero"/>
        <c:crossBetween val="midCat"/>
      </c:valAx>
      <c:valAx>
        <c:axId val="589408728"/>
        <c:scaling>
          <c:orientation val="maxMin"/>
          <c:max val="175.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</c:title>
        <c:numFmt formatCode="General" sourceLinked="1"/>
        <c:tickLblPos val="nextTo"/>
        <c:crossAx val="579342344"/>
        <c:crosses val="autoZero"/>
        <c:crossBetween val="midCat"/>
        <c:majorUnit val="25.0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lineMarker"/>
        <c:ser>
          <c:idx val="0"/>
          <c:order val="0"/>
          <c:tx>
            <c:v>1</c:v>
          </c:tx>
          <c:xVal>
            <c:numRef>
              <c:f>'Water Column'!$H$2:$H$9</c:f>
              <c:numCache>
                <c:formatCode>0.000</c:formatCode>
                <c:ptCount val="8"/>
                <c:pt idx="0">
                  <c:v>0.00300470878739068</c:v>
                </c:pt>
                <c:pt idx="1">
                  <c:v>0.00243313934830976</c:v>
                </c:pt>
                <c:pt idx="2">
                  <c:v>0.00411212457560997</c:v>
                </c:pt>
                <c:pt idx="3">
                  <c:v>0.00777969514304589</c:v>
                </c:pt>
                <c:pt idx="4">
                  <c:v>0.0118521273964975</c:v>
                </c:pt>
                <c:pt idx="5">
                  <c:v>0.00972064969659152</c:v>
                </c:pt>
                <c:pt idx="6">
                  <c:v>0.0114234503171868</c:v>
                </c:pt>
                <c:pt idx="7">
                  <c:v>0.016817636898513</c:v>
                </c:pt>
              </c:numCache>
            </c:numRef>
          </c:xVal>
          <c:yVal>
            <c:numRef>
              <c:f>'Water Column'!$B$2:$B$9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1"/>
          <c:order val="1"/>
          <c:tx>
            <c:v>2</c:v>
          </c:tx>
          <c:xVal>
            <c:numRef>
              <c:f>'Water Column'!$H$10:$H$17</c:f>
              <c:numCache>
                <c:formatCode>0.000</c:formatCode>
                <c:ptCount val="8"/>
                <c:pt idx="0">
                  <c:v>0.00202827766229411</c:v>
                </c:pt>
                <c:pt idx="1">
                  <c:v>0.00385015524936454</c:v>
                </c:pt>
                <c:pt idx="2">
                  <c:v>0.00306424727062828</c:v>
                </c:pt>
                <c:pt idx="3">
                  <c:v>0.00664846396153156</c:v>
                </c:pt>
                <c:pt idx="4">
                  <c:v>0.0136382818936253</c:v>
                </c:pt>
                <c:pt idx="5">
                  <c:v>0.0107328039116306</c:v>
                </c:pt>
                <c:pt idx="6">
                  <c:v>0.00775587974975085</c:v>
                </c:pt>
                <c:pt idx="7">
                  <c:v>0.0101731421691972</c:v>
                </c:pt>
              </c:numCache>
            </c:numRef>
          </c:xVal>
          <c:yVal>
            <c:numRef>
              <c:f>'Water Column'!$B$10:$B$17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2"/>
          <c:order val="2"/>
          <c:tx>
            <c:v>3</c:v>
          </c:tx>
          <c:xVal>
            <c:numRef>
              <c:f>'Water Column'!$H$18:$H$25</c:f>
              <c:numCache>
                <c:formatCode>0.000</c:formatCode>
                <c:ptCount val="8"/>
                <c:pt idx="0">
                  <c:v>0.00175440063940116</c:v>
                </c:pt>
                <c:pt idx="1">
                  <c:v>0.00320713963039851</c:v>
                </c:pt>
                <c:pt idx="2">
                  <c:v>0.00281418564103037</c:v>
                </c:pt>
                <c:pt idx="3">
                  <c:v>0.00982781896641919</c:v>
                </c:pt>
                <c:pt idx="4">
                  <c:v>0.00906572638097796</c:v>
                </c:pt>
                <c:pt idx="5">
                  <c:v>0.010006434416132</c:v>
                </c:pt>
                <c:pt idx="6">
                  <c:v>0.00685089480453939</c:v>
                </c:pt>
                <c:pt idx="7">
                  <c:v>0.0131929340390081</c:v>
                </c:pt>
              </c:numCache>
            </c:numRef>
          </c:xVal>
          <c:yVal>
            <c:numRef>
              <c:f>'Water Column'!$B$18:$B$25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3"/>
          <c:order val="3"/>
          <c:tx>
            <c:v>4</c:v>
          </c:tx>
          <c:xVal>
            <c:numRef>
              <c:f>'Water Column'!$H$26:$H$33</c:f>
              <c:numCache>
                <c:formatCode>0.000</c:formatCode>
                <c:ptCount val="8"/>
                <c:pt idx="0">
                  <c:v>0.00275464715779278</c:v>
                </c:pt>
                <c:pt idx="1">
                  <c:v>0.00479086328451856</c:v>
                </c:pt>
                <c:pt idx="2">
                  <c:v>0.00480277098116608</c:v>
                </c:pt>
                <c:pt idx="3">
                  <c:v>0.00607689452245064</c:v>
                </c:pt>
                <c:pt idx="4">
                  <c:v>0.00910144947092052</c:v>
                </c:pt>
                <c:pt idx="5">
                  <c:v>0.0158292980767689</c:v>
                </c:pt>
                <c:pt idx="6">
                  <c:v>0.014638528412017</c:v>
                </c:pt>
                <c:pt idx="7">
                  <c:v>0.0146980668952545</c:v>
                </c:pt>
              </c:numCache>
            </c:numRef>
          </c:xVal>
          <c:yVal>
            <c:numRef>
              <c:f>'Water Column'!$B$26:$B$33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axId val="589852280"/>
        <c:axId val="579712792"/>
      </c:scatterChart>
      <c:valAx>
        <c:axId val="589852280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[Particulate P] (µmol/L)</a:t>
                </a:r>
              </a:p>
            </c:rich>
          </c:tx>
        </c:title>
        <c:numFmt formatCode="0.000" sourceLinked="0"/>
        <c:tickLblPos val="nextTo"/>
        <c:crossAx val="579712792"/>
        <c:crosses val="autoZero"/>
        <c:crossBetween val="midCat"/>
      </c:valAx>
      <c:valAx>
        <c:axId val="579712792"/>
        <c:scaling>
          <c:orientation val="maxMin"/>
          <c:max val="175.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</c:title>
        <c:numFmt formatCode="General" sourceLinked="1"/>
        <c:tickLblPos val="nextTo"/>
        <c:crossAx val="589852280"/>
        <c:crosses val="autoZero"/>
        <c:crossBetween val="midCat"/>
        <c:majorUnit val="25.0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lineMarker"/>
        <c:ser>
          <c:idx val="0"/>
          <c:order val="0"/>
          <c:tx>
            <c:v>1</c:v>
          </c:tx>
          <c:xVal>
            <c:numRef>
              <c:f>'Water Column'!$I$2:$I$9</c:f>
              <c:numCache>
                <c:formatCode>0.00</c:formatCode>
                <c:ptCount val="8"/>
                <c:pt idx="0">
                  <c:v>7.346598547678232</c:v>
                </c:pt>
                <c:pt idx="1">
                  <c:v>7.937215899531458</c:v>
                </c:pt>
                <c:pt idx="2">
                  <c:v>6.99674208147876</c:v>
                </c:pt>
                <c:pt idx="3">
                  <c:v>6.266094460201188</c:v>
                </c:pt>
                <c:pt idx="4">
                  <c:v>5.890725997046722</c:v>
                </c:pt>
                <c:pt idx="5">
                  <c:v>6.79381401518675</c:v>
                </c:pt>
                <c:pt idx="6">
                  <c:v>7.568124734724924</c:v>
                </c:pt>
                <c:pt idx="7">
                  <c:v>6.65935459036393</c:v>
                </c:pt>
              </c:numCache>
            </c:numRef>
          </c:xVal>
          <c:yVal>
            <c:numRef>
              <c:f>'Water Column'!$B$2:$B$9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1"/>
          <c:order val="1"/>
          <c:tx>
            <c:v>2</c:v>
          </c:tx>
          <c:xVal>
            <c:numRef>
              <c:f>'Water Column'!$I$10:$I$17</c:f>
              <c:numCache>
                <c:formatCode>0.00</c:formatCode>
                <c:ptCount val="8"/>
                <c:pt idx="0">
                  <c:v>8.852763028432184</c:v>
                </c:pt>
                <c:pt idx="1">
                  <c:v>10.98015941663486</c:v>
                </c:pt>
                <c:pt idx="2">
                  <c:v>7.391127798823467</c:v>
                </c:pt>
                <c:pt idx="3">
                  <c:v>7.132170445917505</c:v>
                </c:pt>
                <c:pt idx="4">
                  <c:v>6.925748915369758</c:v>
                </c:pt>
                <c:pt idx="5">
                  <c:v>7.209376042600581</c:v>
                </c:pt>
                <c:pt idx="6">
                  <c:v>7.158245789850423</c:v>
                </c:pt>
                <c:pt idx="7">
                  <c:v>8.03816516701165</c:v>
                </c:pt>
              </c:numCache>
            </c:numRef>
          </c:xVal>
          <c:yVal>
            <c:numRef>
              <c:f>'Water Column'!$B$10:$B$17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2"/>
          <c:order val="2"/>
          <c:tx>
            <c:v>3</c:v>
          </c:tx>
          <c:xVal>
            <c:numRef>
              <c:f>'Water Column'!$I$18:$I$25</c:f>
              <c:numCache>
                <c:formatCode>0.00</c:formatCode>
                <c:ptCount val="8"/>
                <c:pt idx="0">
                  <c:v>12.00161916775027</c:v>
                </c:pt>
                <c:pt idx="1">
                  <c:v>10.88204709826182</c:v>
                </c:pt>
                <c:pt idx="2">
                  <c:v>6.322597373249386</c:v>
                </c:pt>
                <c:pt idx="3">
                  <c:v>6.5893653278462</c:v>
                </c:pt>
                <c:pt idx="4">
                  <c:v>6.697376314407096</c:v>
                </c:pt>
                <c:pt idx="5">
                  <c:v>6.890970576199747</c:v>
                </c:pt>
                <c:pt idx="6">
                  <c:v>7.108094152257356</c:v>
                </c:pt>
                <c:pt idx="7">
                  <c:v>7.866810910451291</c:v>
                </c:pt>
              </c:numCache>
            </c:numRef>
          </c:xVal>
          <c:yVal>
            <c:numRef>
              <c:f>'Water Column'!$B$18:$B$25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3"/>
          <c:order val="3"/>
          <c:tx>
            <c:v>4</c:v>
          </c:tx>
          <c:xVal>
            <c:numRef>
              <c:f>'Water Column'!$I$26:$I$33</c:f>
              <c:numCache>
                <c:formatCode>0.00</c:formatCode>
                <c:ptCount val="8"/>
                <c:pt idx="0">
                  <c:v>11.05581431613061</c:v>
                </c:pt>
                <c:pt idx="1">
                  <c:v>7.655113521336444</c:v>
                </c:pt>
                <c:pt idx="2">
                  <c:v>9.684671115229625</c:v>
                </c:pt>
                <c:pt idx="3">
                  <c:v>9.96781955572408</c:v>
                </c:pt>
                <c:pt idx="4">
                  <c:v>8.756786213114775</c:v>
                </c:pt>
                <c:pt idx="5">
                  <c:v>6.074885806773109</c:v>
                </c:pt>
                <c:pt idx="6">
                  <c:v>7.002936164165433</c:v>
                </c:pt>
                <c:pt idx="7">
                  <c:v>8.463327875323697</c:v>
                </c:pt>
              </c:numCache>
            </c:numRef>
          </c:xVal>
          <c:yVal>
            <c:numRef>
              <c:f>'Water Column'!$B$26:$B$33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axId val="542676808"/>
        <c:axId val="589324296"/>
      </c:scatterChart>
      <c:valAx>
        <c:axId val="542676808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Particulate C:N</a:t>
                </a:r>
              </a:p>
            </c:rich>
          </c:tx>
          <c:layout/>
        </c:title>
        <c:numFmt formatCode="0" sourceLinked="0"/>
        <c:tickLblPos val="nextTo"/>
        <c:crossAx val="589324296"/>
        <c:crosses val="autoZero"/>
        <c:crossBetween val="midCat"/>
      </c:valAx>
      <c:valAx>
        <c:axId val="589324296"/>
        <c:scaling>
          <c:orientation val="maxMin"/>
          <c:max val="175.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</c:title>
        <c:numFmt formatCode="General" sourceLinked="1"/>
        <c:tickLblPos val="nextTo"/>
        <c:crossAx val="542676808"/>
        <c:crosses val="autoZero"/>
        <c:crossBetween val="midCat"/>
        <c:majorUnit val="25.0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lineMarker"/>
        <c:ser>
          <c:idx val="0"/>
          <c:order val="0"/>
          <c:tx>
            <c:v>1</c:v>
          </c:tx>
          <c:xVal>
            <c:numRef>
              <c:f>'Water Column'!$J$2:$J$9</c:f>
              <c:numCache>
                <c:formatCode>0.00</c:formatCode>
                <c:ptCount val="8"/>
                <c:pt idx="0">
                  <c:v>29.11902335236918</c:v>
                </c:pt>
                <c:pt idx="1">
                  <c:v>36.87034490627565</c:v>
                </c:pt>
                <c:pt idx="2">
                  <c:v>41.75973858134805</c:v>
                </c:pt>
                <c:pt idx="3">
                  <c:v>49.13931653143333</c:v>
                </c:pt>
                <c:pt idx="4">
                  <c:v>37.67825256058638</c:v>
                </c:pt>
                <c:pt idx="5">
                  <c:v>40.92364461014041</c:v>
                </c:pt>
                <c:pt idx="6">
                  <c:v>28.61450370275253</c:v>
                </c:pt>
                <c:pt idx="7">
                  <c:v>21.4134654008908</c:v>
                </c:pt>
              </c:numCache>
            </c:numRef>
          </c:xVal>
          <c:yVal>
            <c:numRef>
              <c:f>'Water Column'!$B$2:$B$9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1"/>
          <c:order val="1"/>
          <c:tx>
            <c:v>2</c:v>
          </c:tx>
          <c:xVal>
            <c:numRef>
              <c:f>'Water Column'!$J$10:$J$17</c:f>
              <c:numCache>
                <c:formatCode>0.00</c:formatCode>
                <c:ptCount val="8"/>
                <c:pt idx="0">
                  <c:v>39.85878361708995</c:v>
                </c:pt>
                <c:pt idx="1">
                  <c:v>20.42208008095821</c:v>
                </c:pt>
                <c:pt idx="2">
                  <c:v>64.72038622787386</c:v>
                </c:pt>
                <c:pt idx="3">
                  <c:v>20.49454159607196</c:v>
                </c:pt>
                <c:pt idx="4">
                  <c:v>27.70553518684585</c:v>
                </c:pt>
                <c:pt idx="5">
                  <c:v>31.48840436595388</c:v>
                </c:pt>
                <c:pt idx="6">
                  <c:v>42.14562009033867</c:v>
                </c:pt>
                <c:pt idx="7">
                  <c:v>29.51677434993357</c:v>
                </c:pt>
              </c:numCache>
            </c:numRef>
          </c:xVal>
          <c:yVal>
            <c:numRef>
              <c:f>'Water Column'!$B$10:$B$17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2"/>
          <c:order val="2"/>
          <c:tx>
            <c:v>3</c:v>
          </c:tx>
          <c:xVal>
            <c:numRef>
              <c:f>'Water Column'!$J$18:$J$25</c:f>
              <c:numCache>
                <c:formatCode>0.00</c:formatCode>
                <c:ptCount val="8"/>
                <c:pt idx="0">
                  <c:v>37.2373148862182</c:v>
                </c:pt>
                <c:pt idx="1">
                  <c:v>25.20772082714475</c:v>
                </c:pt>
                <c:pt idx="2">
                  <c:v>73.6217505883394</c:v>
                </c:pt>
                <c:pt idx="3">
                  <c:v>33.48584911402475</c:v>
                </c:pt>
                <c:pt idx="4">
                  <c:v>36.30077163149092</c:v>
                </c:pt>
                <c:pt idx="5">
                  <c:v>35.54621634429484</c:v>
                </c:pt>
                <c:pt idx="6">
                  <c:v>38.65397489109136</c:v>
                </c:pt>
                <c:pt idx="7">
                  <c:v>18.22436139785341</c:v>
                </c:pt>
              </c:numCache>
            </c:numRef>
          </c:xVal>
          <c:yVal>
            <c:numRef>
              <c:f>'Water Column'!$B$18:$B$25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3"/>
          <c:order val="3"/>
          <c:tx>
            <c:v>4</c:v>
          </c:tx>
          <c:xVal>
            <c:numRef>
              <c:f>'Water Column'!$J$26:$J$33</c:f>
              <c:numCache>
                <c:formatCode>0.00</c:formatCode>
                <c:ptCount val="8"/>
                <c:pt idx="0">
                  <c:v>18.08349845977511</c:v>
                </c:pt>
                <c:pt idx="1">
                  <c:v>17.80006622033137</c:v>
                </c:pt>
                <c:pt idx="2">
                  <c:v>18.67894332855122</c:v>
                </c:pt>
                <c:pt idx="3">
                  <c:v>19.50423982690562</c:v>
                </c:pt>
                <c:pt idx="4">
                  <c:v>24.95578190813962</c:v>
                </c:pt>
                <c:pt idx="5">
                  <c:v>43.19415305288007</c:v>
                </c:pt>
                <c:pt idx="6">
                  <c:v>25.8124237803694</c:v>
                </c:pt>
                <c:pt idx="7">
                  <c:v>19.37416889285855</c:v>
                </c:pt>
              </c:numCache>
            </c:numRef>
          </c:xVal>
          <c:yVal>
            <c:numRef>
              <c:f>'Water Column'!$B$26:$B$33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axId val="590749416"/>
        <c:axId val="528268888"/>
      </c:scatterChart>
      <c:valAx>
        <c:axId val="590749416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Particulate N:P</a:t>
                </a:r>
              </a:p>
            </c:rich>
          </c:tx>
          <c:layout/>
        </c:title>
        <c:numFmt formatCode="0" sourceLinked="0"/>
        <c:tickLblPos val="nextTo"/>
        <c:crossAx val="528268888"/>
        <c:crosses val="autoZero"/>
        <c:crossBetween val="midCat"/>
      </c:valAx>
      <c:valAx>
        <c:axId val="528268888"/>
        <c:scaling>
          <c:orientation val="maxMin"/>
          <c:max val="175.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</c:title>
        <c:numFmt formatCode="General" sourceLinked="1"/>
        <c:tickLblPos val="nextTo"/>
        <c:crossAx val="590749416"/>
        <c:crosses val="autoZero"/>
        <c:crossBetween val="midCat"/>
        <c:majorUnit val="25.0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lineMarker"/>
        <c:ser>
          <c:idx val="0"/>
          <c:order val="0"/>
          <c:tx>
            <c:v>1</c:v>
          </c:tx>
          <c:errBars>
            <c:errDir val="x"/>
            <c:errBarType val="both"/>
            <c:errValType val="cust"/>
            <c:plus>
              <c:numRef>
                <c:f>'Water Column'!$L$4:$L$9</c:f>
                <c:numCache>
                  <c:formatCode>General</c:formatCode>
                  <c:ptCount val="6"/>
                  <c:pt idx="0">
                    <c:v>2.933099119068604</c:v>
                  </c:pt>
                  <c:pt idx="1">
                    <c:v>4.411639699493906</c:v>
                  </c:pt>
                  <c:pt idx="2">
                    <c:v>9.790563103080972</c:v>
                  </c:pt>
                  <c:pt idx="3">
                    <c:v>9.184981800026692</c:v>
                  </c:pt>
                  <c:pt idx="4">
                    <c:v>5.541083141267793</c:v>
                  </c:pt>
                  <c:pt idx="5">
                    <c:v>7.667040706916151</c:v>
                  </c:pt>
                </c:numCache>
              </c:numRef>
            </c:plus>
            <c:minus>
              <c:numRef>
                <c:f>'Water Column'!$L$4:$L$9</c:f>
                <c:numCache>
                  <c:formatCode>General</c:formatCode>
                  <c:ptCount val="6"/>
                  <c:pt idx="0">
                    <c:v>2.933099119068604</c:v>
                  </c:pt>
                  <c:pt idx="1">
                    <c:v>4.411639699493906</c:v>
                  </c:pt>
                  <c:pt idx="2">
                    <c:v>9.790563103080972</c:v>
                  </c:pt>
                  <c:pt idx="3">
                    <c:v>9.184981800026692</c:v>
                  </c:pt>
                  <c:pt idx="4">
                    <c:v>5.541083141267793</c:v>
                  </c:pt>
                  <c:pt idx="5">
                    <c:v>7.667040706916151</c:v>
                  </c:pt>
                </c:numCache>
              </c:numRef>
            </c:minus>
          </c:errBars>
          <c:xVal>
            <c:numRef>
              <c:f>'Water Column'!$K$4:$K$9</c:f>
              <c:numCache>
                <c:formatCode>0.00</c:formatCode>
                <c:ptCount val="6"/>
                <c:pt idx="0">
                  <c:v>13.14584290718515</c:v>
                </c:pt>
                <c:pt idx="1">
                  <c:v>33.52881638796474</c:v>
                </c:pt>
                <c:pt idx="2">
                  <c:v>52.59745853544194</c:v>
                </c:pt>
                <c:pt idx="3">
                  <c:v>39.62065344479286</c:v>
                </c:pt>
                <c:pt idx="4">
                  <c:v>45.71938729272527</c:v>
                </c:pt>
                <c:pt idx="5">
                  <c:v>31.27849197622361</c:v>
                </c:pt>
              </c:numCache>
            </c:numRef>
          </c:xVal>
          <c:yVal>
            <c:numRef>
              <c:f>'Water Column'!$B$4:$B$9</c:f>
              <c:numCache>
                <c:formatCode>General</c:formatCode>
                <c:ptCount val="6"/>
                <c:pt idx="0">
                  <c:v>125.0</c:v>
                </c:pt>
                <c:pt idx="1">
                  <c:v>100.0</c:v>
                </c:pt>
                <c:pt idx="2">
                  <c:v>75.0</c:v>
                </c:pt>
                <c:pt idx="3">
                  <c:v>45.0</c:v>
                </c:pt>
                <c:pt idx="4">
                  <c:v>25.0</c:v>
                </c:pt>
                <c:pt idx="5">
                  <c:v>5.0</c:v>
                </c:pt>
              </c:numCache>
            </c:numRef>
          </c:yVal>
        </c:ser>
        <c:ser>
          <c:idx val="1"/>
          <c:order val="1"/>
          <c:tx>
            <c:v>2</c:v>
          </c:tx>
          <c:errBars>
            <c:errDir val="x"/>
            <c:errBarType val="both"/>
            <c:errValType val="cust"/>
            <c:plus>
              <c:numRef>
                <c:f>'Water Column'!$L$12:$L$17</c:f>
                <c:numCache>
                  <c:formatCode>General</c:formatCode>
                  <c:ptCount val="6"/>
                  <c:pt idx="0">
                    <c:v>1.582064780046651</c:v>
                  </c:pt>
                  <c:pt idx="1">
                    <c:v>3.082990785411424</c:v>
                  </c:pt>
                  <c:pt idx="2">
                    <c:v>23.55968653785039</c:v>
                  </c:pt>
                  <c:pt idx="3">
                    <c:v>7.826639910818672</c:v>
                  </c:pt>
                  <c:pt idx="4">
                    <c:v>4.817740729745149</c:v>
                  </c:pt>
                  <c:pt idx="5">
                    <c:v>3.381481261255897</c:v>
                  </c:pt>
                </c:numCache>
              </c:numRef>
            </c:plus>
            <c:minus>
              <c:numRef>
                <c:f>'Water Column'!$L$12:$L$17</c:f>
                <c:numCache>
                  <c:formatCode>General</c:formatCode>
                  <c:ptCount val="6"/>
                  <c:pt idx="0">
                    <c:v>1.582064780046651</c:v>
                  </c:pt>
                  <c:pt idx="1">
                    <c:v>3.082990785411424</c:v>
                  </c:pt>
                  <c:pt idx="2">
                    <c:v>23.55968653785039</c:v>
                  </c:pt>
                  <c:pt idx="3">
                    <c:v>7.826639910818672</c:v>
                  </c:pt>
                  <c:pt idx="4">
                    <c:v>4.817740729745149</c:v>
                  </c:pt>
                  <c:pt idx="5">
                    <c:v>3.381481261255897</c:v>
                  </c:pt>
                </c:numCache>
              </c:numRef>
            </c:minus>
          </c:errBars>
          <c:xVal>
            <c:numRef>
              <c:f>'Water Column'!$K$12:$K$17</c:f>
              <c:numCache>
                <c:formatCode>0.00</c:formatCode>
                <c:ptCount val="6"/>
                <c:pt idx="0">
                  <c:v>8.170300753379228</c:v>
                </c:pt>
                <c:pt idx="1">
                  <c:v>16.05727400906565</c:v>
                </c:pt>
                <c:pt idx="2">
                  <c:v>46.06521210381157</c:v>
                </c:pt>
                <c:pt idx="3">
                  <c:v>35.31902630746283</c:v>
                </c:pt>
                <c:pt idx="4">
                  <c:v>30.38585015615466</c:v>
                </c:pt>
                <c:pt idx="5">
                  <c:v>24.27824900537388</c:v>
                </c:pt>
              </c:numCache>
            </c:numRef>
          </c:xVal>
          <c:yVal>
            <c:numRef>
              <c:f>'Water Column'!$B$12:$B$17</c:f>
              <c:numCache>
                <c:formatCode>General</c:formatCode>
                <c:ptCount val="6"/>
                <c:pt idx="0">
                  <c:v>125.0</c:v>
                </c:pt>
                <c:pt idx="1">
                  <c:v>100.0</c:v>
                </c:pt>
                <c:pt idx="2">
                  <c:v>75.0</c:v>
                </c:pt>
                <c:pt idx="3">
                  <c:v>45.0</c:v>
                </c:pt>
                <c:pt idx="4">
                  <c:v>25.0</c:v>
                </c:pt>
                <c:pt idx="5">
                  <c:v>5.0</c:v>
                </c:pt>
              </c:numCache>
            </c:numRef>
          </c:yVal>
        </c:ser>
        <c:ser>
          <c:idx val="2"/>
          <c:order val="2"/>
          <c:tx>
            <c:v>3</c:v>
          </c:tx>
          <c:errBars>
            <c:errDir val="x"/>
            <c:errBarType val="both"/>
            <c:errValType val="cust"/>
            <c:plus>
              <c:numRef>
                <c:f>'Water Column'!$L$20:$L$25</c:f>
                <c:numCache>
                  <c:formatCode>General</c:formatCode>
                  <c:ptCount val="6"/>
                  <c:pt idx="0">
                    <c:v>1.998500285621177</c:v>
                  </c:pt>
                  <c:pt idx="1">
                    <c:v>6.952706636977421</c:v>
                  </c:pt>
                  <c:pt idx="2">
                    <c:v>10.23000963683158</c:v>
                  </c:pt>
                  <c:pt idx="3">
                    <c:v>7.599316463121204</c:v>
                  </c:pt>
                  <c:pt idx="4">
                    <c:v>11.60831573406264</c:v>
                  </c:pt>
                  <c:pt idx="5">
                    <c:v>2.336406894497238</c:v>
                  </c:pt>
                </c:numCache>
              </c:numRef>
            </c:plus>
            <c:minus>
              <c:numRef>
                <c:f>'Water Column'!$L$20:$L$25</c:f>
                <c:numCache>
                  <c:formatCode>General</c:formatCode>
                  <c:ptCount val="6"/>
                  <c:pt idx="0">
                    <c:v>1.998500285621177</c:v>
                  </c:pt>
                  <c:pt idx="1">
                    <c:v>6.952706636977421</c:v>
                  </c:pt>
                  <c:pt idx="2">
                    <c:v>10.23000963683158</c:v>
                  </c:pt>
                  <c:pt idx="3">
                    <c:v>7.599316463121204</c:v>
                  </c:pt>
                  <c:pt idx="4">
                    <c:v>11.60831573406264</c:v>
                  </c:pt>
                  <c:pt idx="5">
                    <c:v>2.336406894497238</c:v>
                  </c:pt>
                </c:numCache>
              </c:numRef>
            </c:minus>
          </c:errBars>
          <c:xVal>
            <c:numRef>
              <c:f>'Water Column'!$J$20:$J$25</c:f>
              <c:numCache>
                <c:formatCode>0.00</c:formatCode>
                <c:ptCount val="6"/>
                <c:pt idx="0">
                  <c:v>73.6217505883394</c:v>
                </c:pt>
                <c:pt idx="1">
                  <c:v>33.48584911402475</c:v>
                </c:pt>
                <c:pt idx="2">
                  <c:v>36.30077163149092</c:v>
                </c:pt>
                <c:pt idx="3">
                  <c:v>35.54621634429484</c:v>
                </c:pt>
                <c:pt idx="4">
                  <c:v>38.65397489109136</c:v>
                </c:pt>
                <c:pt idx="5">
                  <c:v>18.22436139785341</c:v>
                </c:pt>
              </c:numCache>
            </c:numRef>
          </c:xVal>
          <c:yVal>
            <c:numRef>
              <c:f>'Water Column'!$B$20:$B$25</c:f>
              <c:numCache>
                <c:formatCode>General</c:formatCode>
                <c:ptCount val="6"/>
                <c:pt idx="0">
                  <c:v>125.0</c:v>
                </c:pt>
                <c:pt idx="1">
                  <c:v>100.0</c:v>
                </c:pt>
                <c:pt idx="2">
                  <c:v>75.0</c:v>
                </c:pt>
                <c:pt idx="3">
                  <c:v>45.0</c:v>
                </c:pt>
                <c:pt idx="4">
                  <c:v>25.0</c:v>
                </c:pt>
                <c:pt idx="5">
                  <c:v>5.0</c:v>
                </c:pt>
              </c:numCache>
            </c:numRef>
          </c:yVal>
        </c:ser>
        <c:ser>
          <c:idx val="3"/>
          <c:order val="3"/>
          <c:tx>
            <c:v>4</c:v>
          </c:tx>
          <c:errBars>
            <c:errDir val="x"/>
            <c:errBarType val="both"/>
            <c:errValType val="cust"/>
            <c:plus>
              <c:numRef>
                <c:f>'Water Column'!$L$28:$L$33</c:f>
                <c:numCache>
                  <c:formatCode>General</c:formatCode>
                  <c:ptCount val="6"/>
                  <c:pt idx="0">
                    <c:v>0.410761257927957</c:v>
                  </c:pt>
                  <c:pt idx="1">
                    <c:v>0.814098842118206</c:v>
                  </c:pt>
                  <c:pt idx="2">
                    <c:v>5.645732757541919</c:v>
                  </c:pt>
                  <c:pt idx="3">
                    <c:v>11.6183073406858</c:v>
                  </c:pt>
                  <c:pt idx="4">
                    <c:v>4.361852055242048</c:v>
                  </c:pt>
                  <c:pt idx="5">
                    <c:v>4.265289207012318</c:v>
                  </c:pt>
                </c:numCache>
              </c:numRef>
            </c:plus>
            <c:minus>
              <c:numRef>
                <c:f>'Water Column'!$L$28:$L$33</c:f>
                <c:numCache>
                  <c:formatCode>General</c:formatCode>
                  <c:ptCount val="6"/>
                  <c:pt idx="0">
                    <c:v>0.410761257927957</c:v>
                  </c:pt>
                  <c:pt idx="1">
                    <c:v>0.814098842118206</c:v>
                  </c:pt>
                  <c:pt idx="2">
                    <c:v>5.645732757541919</c:v>
                  </c:pt>
                  <c:pt idx="3">
                    <c:v>11.6183073406858</c:v>
                  </c:pt>
                  <c:pt idx="4">
                    <c:v>4.361852055242048</c:v>
                  </c:pt>
                  <c:pt idx="5">
                    <c:v>4.265289207012318</c:v>
                  </c:pt>
                </c:numCache>
              </c:numRef>
            </c:minus>
          </c:errBars>
          <c:xVal>
            <c:numRef>
              <c:f>'Water Column'!$K$28:$K$33</c:f>
              <c:numCache>
                <c:formatCode>0.00</c:formatCode>
                <c:ptCount val="6"/>
                <c:pt idx="0">
                  <c:v>3.163500494007777</c:v>
                </c:pt>
                <c:pt idx="1">
                  <c:v>12.39148003238778</c:v>
                </c:pt>
                <c:pt idx="2">
                  <c:v>24.06896542270385</c:v>
                </c:pt>
                <c:pt idx="3">
                  <c:v>78.88888535420386</c:v>
                </c:pt>
                <c:pt idx="4">
                  <c:v>44.08676056220541</c:v>
                </c:pt>
                <c:pt idx="5">
                  <c:v>27.8878386508618</c:v>
                </c:pt>
              </c:numCache>
            </c:numRef>
          </c:xVal>
          <c:yVal>
            <c:numRef>
              <c:f>'Water Column'!$B$28:$B$33</c:f>
              <c:numCache>
                <c:formatCode>General</c:formatCode>
                <c:ptCount val="6"/>
                <c:pt idx="0">
                  <c:v>125.0</c:v>
                </c:pt>
                <c:pt idx="1">
                  <c:v>100.0</c:v>
                </c:pt>
                <c:pt idx="2">
                  <c:v>75.0</c:v>
                </c:pt>
                <c:pt idx="3">
                  <c:v>45.0</c:v>
                </c:pt>
                <c:pt idx="4">
                  <c:v>25.0</c:v>
                </c:pt>
                <c:pt idx="5">
                  <c:v>5.0</c:v>
                </c:pt>
              </c:numCache>
            </c:numRef>
          </c:yVal>
        </c:ser>
        <c:axId val="591131288"/>
        <c:axId val="591057512"/>
      </c:scatterChart>
      <c:valAx>
        <c:axId val="591131288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[ATP] (ng/L)</a:t>
                </a:r>
              </a:p>
            </c:rich>
          </c:tx>
          <c:layout/>
        </c:title>
        <c:numFmt formatCode="0" sourceLinked="0"/>
        <c:tickLblPos val="nextTo"/>
        <c:crossAx val="591057512"/>
        <c:crosses val="autoZero"/>
        <c:crossBetween val="midCat"/>
      </c:valAx>
      <c:valAx>
        <c:axId val="591057512"/>
        <c:scaling>
          <c:orientation val="maxMin"/>
          <c:max val="175.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</c:title>
        <c:numFmt formatCode="General" sourceLinked="1"/>
        <c:tickLblPos val="nextTo"/>
        <c:crossAx val="591131288"/>
        <c:crosses val="autoZero"/>
        <c:crossBetween val="midCat"/>
        <c:majorUnit val="25.0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lineMarker"/>
        <c:ser>
          <c:idx val="0"/>
          <c:order val="0"/>
          <c:tx>
            <c:v>1</c:v>
          </c:tx>
          <c:xVal>
            <c:numRef>
              <c:f>'Water Column'!$N$2:$N$9</c:f>
              <c:numCache>
                <c:formatCode>0.0000</c:formatCode>
                <c:ptCount val="8"/>
                <c:pt idx="0">
                  <c:v>0.023644769752004</c:v>
                </c:pt>
                <c:pt idx="1">
                  <c:v>0.0102483972638767</c:v>
                </c:pt>
                <c:pt idx="2">
                  <c:v>0.0337377288964369</c:v>
                </c:pt>
                <c:pt idx="3">
                  <c:v>0.163135870469829</c:v>
                </c:pt>
                <c:pt idx="4">
                  <c:v>0.355005050378577</c:v>
                </c:pt>
                <c:pt idx="5">
                  <c:v>0.112423855113851</c:v>
                </c:pt>
                <c:pt idx="6">
                  <c:v>0.0914513327676702</c:v>
                </c:pt>
                <c:pt idx="7">
                  <c:v>0.0731695228683483</c:v>
                </c:pt>
              </c:numCache>
            </c:numRef>
          </c:xVal>
          <c:yVal>
            <c:numRef>
              <c:f>'Water Column'!$B$2:$B$9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1"/>
          <c:order val="1"/>
          <c:tx>
            <c:v>2</c:v>
          </c:tx>
          <c:xVal>
            <c:numRef>
              <c:f>'Water Column'!$N$10:$N$17</c:f>
              <c:numCache>
                <c:formatCode>0.0000</c:formatCode>
                <c:ptCount val="8"/>
                <c:pt idx="0">
                  <c:v>0.0209291706900048</c:v>
                </c:pt>
                <c:pt idx="1">
                  <c:v>0.0523796922965252</c:v>
                </c:pt>
                <c:pt idx="2">
                  <c:v>0.137585741185891</c:v>
                </c:pt>
                <c:pt idx="3">
                  <c:v>0.326853202110304</c:v>
                </c:pt>
                <c:pt idx="4">
                  <c:v>0.394166724013484</c:v>
                </c:pt>
                <c:pt idx="5">
                  <c:v>0.107410280183021</c:v>
                </c:pt>
                <c:pt idx="6">
                  <c:v>0.0643217941039854</c:v>
                </c:pt>
                <c:pt idx="7">
                  <c:v>0.0575354334744412</c:v>
                </c:pt>
              </c:numCache>
            </c:numRef>
          </c:xVal>
          <c:yVal>
            <c:numRef>
              <c:f>'Water Column'!$B$10:$B$17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2"/>
          <c:order val="2"/>
          <c:tx>
            <c:v>3</c:v>
          </c:tx>
          <c:xVal>
            <c:numRef>
              <c:f>'Water Column'!$N$18:$N$25</c:f>
              <c:numCache>
                <c:formatCode>0.0000</c:formatCode>
                <c:ptCount val="8"/>
                <c:pt idx="0">
                  <c:v>0.00495687453370825</c:v>
                </c:pt>
                <c:pt idx="1">
                  <c:v>0.0146286030618896</c:v>
                </c:pt>
                <c:pt idx="2">
                  <c:v>0.0835222214970384</c:v>
                </c:pt>
                <c:pt idx="3">
                  <c:v>0.334276490438595</c:v>
                </c:pt>
                <c:pt idx="4">
                  <c:v>0.154324131502726</c:v>
                </c:pt>
                <c:pt idx="5">
                  <c:v>0.0880871811775038</c:v>
                </c:pt>
                <c:pt idx="6">
                  <c:v>0.058024743350362</c:v>
                </c:pt>
                <c:pt idx="7">
                  <c:v>0.0543834793656453</c:v>
                </c:pt>
              </c:numCache>
            </c:numRef>
          </c:xVal>
          <c:yVal>
            <c:numRef>
              <c:f>'Water Column'!$B$18:$B$25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3"/>
          <c:order val="3"/>
          <c:tx>
            <c:v>4</c:v>
          </c:tx>
          <c:xVal>
            <c:numRef>
              <c:f>'Water Column'!$N$26:$N$33</c:f>
              <c:numCache>
                <c:formatCode>0.0000</c:formatCode>
                <c:ptCount val="8"/>
                <c:pt idx="0">
                  <c:v>0.00188757088403947</c:v>
                </c:pt>
                <c:pt idx="1">
                  <c:v>0.00979492536029845</c:v>
                </c:pt>
                <c:pt idx="2">
                  <c:v>0.0517908627526754</c:v>
                </c:pt>
                <c:pt idx="3">
                  <c:v>0.2510389396323</c:v>
                </c:pt>
                <c:pt idx="4">
                  <c:v>0.500948844244905</c:v>
                </c:pt>
                <c:pt idx="5">
                  <c:v>0.278047184581329</c:v>
                </c:pt>
                <c:pt idx="6">
                  <c:v>0.124459845156135</c:v>
                </c:pt>
                <c:pt idx="7">
                  <c:v>0.0818926137352138</c:v>
                </c:pt>
              </c:numCache>
            </c:numRef>
          </c:xVal>
          <c:yVal>
            <c:numRef>
              <c:f>'Water Column'!$B$26:$B$33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axId val="591159288"/>
        <c:axId val="561114504"/>
      </c:scatterChart>
      <c:valAx>
        <c:axId val="591159288"/>
        <c:scaling>
          <c:orientation val="minMax"/>
          <c:max val="0.5"/>
          <c:min val="0.0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[Chloro A] (ug/L)</a:t>
                </a:r>
              </a:p>
            </c:rich>
          </c:tx>
          <c:layout/>
        </c:title>
        <c:numFmt formatCode="0.0" sourceLinked="0"/>
        <c:tickLblPos val="nextTo"/>
        <c:crossAx val="561114504"/>
        <c:crosses val="autoZero"/>
        <c:crossBetween val="midCat"/>
        <c:majorUnit val="0.1"/>
      </c:valAx>
      <c:valAx>
        <c:axId val="561114504"/>
        <c:scaling>
          <c:orientation val="maxMin"/>
          <c:max val="175.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</c:title>
        <c:numFmt formatCode="General" sourceLinked="1"/>
        <c:tickLblPos val="nextTo"/>
        <c:crossAx val="591159288"/>
        <c:crosses val="autoZero"/>
        <c:crossBetween val="midCat"/>
        <c:majorUnit val="25.0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lineMarker"/>
        <c:ser>
          <c:idx val="0"/>
          <c:order val="0"/>
          <c:tx>
            <c:v>1</c:v>
          </c:tx>
          <c:xVal>
            <c:numRef>
              <c:f>'Water Column'!$O$2:$O$9</c:f>
              <c:numCache>
                <c:formatCode>0.0000</c:formatCode>
                <c:ptCount val="8"/>
                <c:pt idx="0">
                  <c:v>0.106034417484385</c:v>
                </c:pt>
                <c:pt idx="1">
                  <c:v>0.14788303517418</c:v>
                </c:pt>
                <c:pt idx="2">
                  <c:v>0.0874171292430177</c:v>
                </c:pt>
                <c:pt idx="3">
                  <c:v>0.052856616859269</c:v>
                </c:pt>
                <c:pt idx="4">
                  <c:v>0.086006472173805</c:v>
                </c:pt>
                <c:pt idx="5">
                  <c:v>0.00908402774611899</c:v>
                </c:pt>
                <c:pt idx="6">
                  <c:v>0.00946397910170803</c:v>
                </c:pt>
                <c:pt idx="7">
                  <c:v>0.037070315189051</c:v>
                </c:pt>
              </c:numCache>
            </c:numRef>
          </c:xVal>
          <c:yVal>
            <c:numRef>
              <c:f>'Water Column'!$B$2:$B$9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1"/>
          <c:order val="1"/>
          <c:tx>
            <c:v>2</c:v>
          </c:tx>
          <c:xVal>
            <c:numRef>
              <c:f>'Water Column'!$O$10:$O$17</c:f>
              <c:numCache>
                <c:formatCode>0.0000</c:formatCode>
                <c:ptCount val="8"/>
                <c:pt idx="0">
                  <c:v>0.0201147614317353</c:v>
                </c:pt>
                <c:pt idx="1">
                  <c:v>0.0667845570090352</c:v>
                </c:pt>
                <c:pt idx="2">
                  <c:v>0.065624200308068</c:v>
                </c:pt>
                <c:pt idx="3">
                  <c:v>0.0693729841887392</c:v>
                </c:pt>
                <c:pt idx="4">
                  <c:v>0.0410759169050712</c:v>
                </c:pt>
                <c:pt idx="5">
                  <c:v>0.0466024535313613</c:v>
                </c:pt>
                <c:pt idx="6">
                  <c:v>0.0616797328638357</c:v>
                </c:pt>
                <c:pt idx="7">
                  <c:v>0.0322784459612233</c:v>
                </c:pt>
              </c:numCache>
            </c:numRef>
          </c:xVal>
          <c:yVal>
            <c:numRef>
              <c:f>'Water Column'!$B$10:$B$17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2"/>
          <c:order val="2"/>
          <c:tx>
            <c:v>3</c:v>
          </c:tx>
          <c:xVal>
            <c:numRef>
              <c:f>'Water Column'!$O$18:$O$25</c:f>
              <c:numCache>
                <c:formatCode>0.0000</c:formatCode>
                <c:ptCount val="8"/>
                <c:pt idx="0">
                  <c:v>0.0228872770519105</c:v>
                </c:pt>
                <c:pt idx="1">
                  <c:v>0.027577779552842</c:v>
                </c:pt>
                <c:pt idx="2">
                  <c:v>0.0166965448183457</c:v>
                </c:pt>
                <c:pt idx="3">
                  <c:v>0.0718882350090853</c:v>
                </c:pt>
                <c:pt idx="4">
                  <c:v>0.0711371867356361</c:v>
                </c:pt>
                <c:pt idx="5">
                  <c:v>0.0254438870125591</c:v>
                </c:pt>
                <c:pt idx="6">
                  <c:v>0.0446425384686073</c:v>
                </c:pt>
                <c:pt idx="7">
                  <c:v>0.0298664767953352</c:v>
                </c:pt>
              </c:numCache>
            </c:numRef>
          </c:xVal>
          <c:yVal>
            <c:numRef>
              <c:f>'Water Column'!$B$18:$B$25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3"/>
          <c:order val="3"/>
          <c:tx>
            <c:v>4</c:v>
          </c:tx>
          <c:xVal>
            <c:numRef>
              <c:f>'Water Column'!$O$26:$O$33</c:f>
              <c:numCache>
                <c:formatCode>0.0000</c:formatCode>
                <c:ptCount val="8"/>
                <c:pt idx="0">
                  <c:v>0.0896175222145357</c:v>
                </c:pt>
                <c:pt idx="1">
                  <c:v>0.0575683658553963</c:v>
                </c:pt>
                <c:pt idx="2">
                  <c:v>0.0842369796038483</c:v>
                </c:pt>
                <c:pt idx="3">
                  <c:v>0.12583208918535</c:v>
                </c:pt>
                <c:pt idx="4">
                  <c:v>0.130447728793421</c:v>
                </c:pt>
                <c:pt idx="5">
                  <c:v>0.0866550597193846</c:v>
                </c:pt>
                <c:pt idx="6">
                  <c:v>0.0564847832429275</c:v>
                </c:pt>
                <c:pt idx="7">
                  <c:v>0.0477601922220918</c:v>
                </c:pt>
              </c:numCache>
            </c:numRef>
          </c:xVal>
          <c:yVal>
            <c:numRef>
              <c:f>'Water Column'!$B$26:$B$33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axId val="591184040"/>
        <c:axId val="590644536"/>
      </c:scatterChart>
      <c:valAx>
        <c:axId val="591184040"/>
        <c:scaling>
          <c:orientation val="minMax"/>
          <c:max val="0.15"/>
          <c:min val="0.0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[Chloro B] (ug/L)</a:t>
                </a:r>
              </a:p>
            </c:rich>
          </c:tx>
          <c:layout/>
        </c:title>
        <c:numFmt formatCode="0.000" sourceLinked="0"/>
        <c:tickLblPos val="nextTo"/>
        <c:crossAx val="590644536"/>
        <c:crosses val="autoZero"/>
        <c:crossBetween val="midCat"/>
        <c:majorUnit val="0.025"/>
      </c:valAx>
      <c:valAx>
        <c:axId val="590644536"/>
        <c:scaling>
          <c:orientation val="maxMin"/>
          <c:max val="175.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</c:title>
        <c:numFmt formatCode="General" sourceLinked="1"/>
        <c:tickLblPos val="nextTo"/>
        <c:crossAx val="591184040"/>
        <c:crosses val="autoZero"/>
        <c:crossBetween val="midCat"/>
        <c:majorUnit val="25.0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lineMarker"/>
        <c:ser>
          <c:idx val="0"/>
          <c:order val="0"/>
          <c:tx>
            <c:v>1</c:v>
          </c:tx>
          <c:xVal>
            <c:numRef>
              <c:f>'Water Column'!$P$2:$P$9</c:f>
              <c:numCache>
                <c:formatCode>0.0000</c:formatCode>
                <c:ptCount val="8"/>
                <c:pt idx="0">
                  <c:v>0.0109544209780982</c:v>
                </c:pt>
                <c:pt idx="1">
                  <c:v>0.0121054323465251</c:v>
                </c:pt>
                <c:pt idx="2">
                  <c:v>0.00695036817555331</c:v>
                </c:pt>
                <c:pt idx="3">
                  <c:v>0.00705217794347934</c:v>
                </c:pt>
                <c:pt idx="4">
                  <c:v>0.0217092988244081</c:v>
                </c:pt>
                <c:pt idx="5">
                  <c:v>0.00345256419855735</c:v>
                </c:pt>
                <c:pt idx="6">
                  <c:v>0.00216256294320525</c:v>
                </c:pt>
                <c:pt idx="7">
                  <c:v>0.00102417530360442</c:v>
                </c:pt>
              </c:numCache>
            </c:numRef>
          </c:xVal>
          <c:yVal>
            <c:numRef>
              <c:f>'Water Column'!$B$2:$B$9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1"/>
          <c:order val="1"/>
          <c:tx>
            <c:v>2</c:v>
          </c:tx>
          <c:xVal>
            <c:numRef>
              <c:f>'Water Column'!$P$10:$P$17</c:f>
              <c:numCache>
                <c:formatCode>0.0000</c:formatCode>
                <c:ptCount val="8"/>
                <c:pt idx="0">
                  <c:v>-0.000601978222732102</c:v>
                </c:pt>
                <c:pt idx="1">
                  <c:v>0.0016352556998122</c:v>
                </c:pt>
                <c:pt idx="2">
                  <c:v>0.00589065249002991</c:v>
                </c:pt>
                <c:pt idx="3">
                  <c:v>0.018652497481819</c:v>
                </c:pt>
                <c:pt idx="4">
                  <c:v>0.0223507223694403</c:v>
                </c:pt>
                <c:pt idx="5">
                  <c:v>0.00291041546233699</c:v>
                </c:pt>
                <c:pt idx="6">
                  <c:v>0.00218555289649833</c:v>
                </c:pt>
                <c:pt idx="7">
                  <c:v>0.000303198735174856</c:v>
                </c:pt>
              </c:numCache>
            </c:numRef>
          </c:xVal>
          <c:yVal>
            <c:numRef>
              <c:f>'Water Column'!$B$10:$B$17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2"/>
          <c:order val="2"/>
          <c:tx>
            <c:v>3</c:v>
          </c:tx>
          <c:xVal>
            <c:numRef>
              <c:f>'Water Column'!$P$18:$P$25</c:f>
              <c:numCache>
                <c:formatCode>0.0000</c:formatCode>
                <c:ptCount val="8"/>
                <c:pt idx="0">
                  <c:v>-0.00152287367129024</c:v>
                </c:pt>
                <c:pt idx="1">
                  <c:v>-0.000786008709098591</c:v>
                </c:pt>
                <c:pt idx="2">
                  <c:v>0.0028873264359001</c:v>
                </c:pt>
                <c:pt idx="3">
                  <c:v>0.0190171806260095</c:v>
                </c:pt>
                <c:pt idx="4">
                  <c:v>0.00435242915704572</c:v>
                </c:pt>
                <c:pt idx="5">
                  <c:v>0.00666468141388428</c:v>
                </c:pt>
                <c:pt idx="6">
                  <c:v>0.000870192244951234</c:v>
                </c:pt>
                <c:pt idx="7">
                  <c:v>0.000382656819176047</c:v>
                </c:pt>
              </c:numCache>
            </c:numRef>
          </c:xVal>
          <c:yVal>
            <c:numRef>
              <c:f>'Water Column'!$B$18:$B$25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3"/>
          <c:order val="3"/>
          <c:tx>
            <c:v>4</c:v>
          </c:tx>
          <c:xVal>
            <c:numRef>
              <c:f>'Water Column'!$P$26:$P$33</c:f>
              <c:numCache>
                <c:formatCode>0.0000</c:formatCode>
                <c:ptCount val="8"/>
                <c:pt idx="0">
                  <c:v>-0.000172439821163492</c:v>
                </c:pt>
                <c:pt idx="1">
                  <c:v>-0.00112683724116343</c:v>
                </c:pt>
                <c:pt idx="2">
                  <c:v>0.00116322161463165</c:v>
                </c:pt>
                <c:pt idx="3">
                  <c:v>0.0124352675866393</c:v>
                </c:pt>
                <c:pt idx="4">
                  <c:v>0.0312680967128241</c:v>
                </c:pt>
                <c:pt idx="5">
                  <c:v>0.018779920497568</c:v>
                </c:pt>
                <c:pt idx="6">
                  <c:v>0.00303947232994719</c:v>
                </c:pt>
                <c:pt idx="7">
                  <c:v>0.00698103518426834</c:v>
                </c:pt>
              </c:numCache>
            </c:numRef>
          </c:xVal>
          <c:yVal>
            <c:numRef>
              <c:f>'Water Column'!$B$26:$B$33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axId val="563418632"/>
        <c:axId val="590866456"/>
      </c:scatterChart>
      <c:valAx>
        <c:axId val="563418632"/>
        <c:scaling>
          <c:orientation val="minMax"/>
          <c:max val="0.04"/>
          <c:min val="0.0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[Chloro C] (ug/L)</a:t>
                </a:r>
              </a:p>
            </c:rich>
          </c:tx>
        </c:title>
        <c:numFmt formatCode="0.00" sourceLinked="0"/>
        <c:tickLblPos val="nextTo"/>
        <c:crossAx val="590866456"/>
        <c:crosses val="autoZero"/>
        <c:crossBetween val="midCat"/>
        <c:majorUnit val="0.01"/>
      </c:valAx>
      <c:valAx>
        <c:axId val="590866456"/>
        <c:scaling>
          <c:orientation val="maxMin"/>
          <c:max val="175.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</c:title>
        <c:numFmt formatCode="General" sourceLinked="1"/>
        <c:tickLblPos val="nextTo"/>
        <c:crossAx val="563418632"/>
        <c:crosses val="autoZero"/>
        <c:crossBetween val="midCat"/>
        <c:majorUnit val="25.0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4" Type="http://schemas.openxmlformats.org/officeDocument/2006/relationships/chart" Target="../charts/chart13.xml"/><Relationship Id="rId5" Type="http://schemas.openxmlformats.org/officeDocument/2006/relationships/chart" Target="../charts/chart14.xml"/><Relationship Id="rId6" Type="http://schemas.openxmlformats.org/officeDocument/2006/relationships/chart" Target="../charts/chart15.xml"/><Relationship Id="rId7" Type="http://schemas.openxmlformats.org/officeDocument/2006/relationships/chart" Target="../charts/chart16.xml"/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29883</xdr:colOff>
      <xdr:row>33</xdr:row>
      <xdr:rowOff>59764</xdr:rowOff>
    </xdr:from>
    <xdr:to>
      <xdr:col>6</xdr:col>
      <xdr:colOff>0</xdr:colOff>
      <xdr:row>56</xdr:row>
      <xdr:rowOff>164353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58</xdr:row>
      <xdr:rowOff>0</xdr:rowOff>
    </xdr:from>
    <xdr:to>
      <xdr:col>5</xdr:col>
      <xdr:colOff>1957294</xdr:colOff>
      <xdr:row>81</xdr:row>
      <xdr:rowOff>104588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83</xdr:row>
      <xdr:rowOff>0</xdr:rowOff>
    </xdr:from>
    <xdr:to>
      <xdr:col>5</xdr:col>
      <xdr:colOff>1957294</xdr:colOff>
      <xdr:row>106</xdr:row>
      <xdr:rowOff>104588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149412</xdr:colOff>
      <xdr:row>33</xdr:row>
      <xdr:rowOff>0</xdr:rowOff>
    </xdr:from>
    <xdr:to>
      <xdr:col>11</xdr:col>
      <xdr:colOff>1001059</xdr:colOff>
      <xdr:row>56</xdr:row>
      <xdr:rowOff>104589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74706</xdr:colOff>
      <xdr:row>58</xdr:row>
      <xdr:rowOff>0</xdr:rowOff>
    </xdr:from>
    <xdr:to>
      <xdr:col>11</xdr:col>
      <xdr:colOff>926353</xdr:colOff>
      <xdr:row>81</xdr:row>
      <xdr:rowOff>104588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33</xdr:row>
      <xdr:rowOff>74706</xdr:rowOff>
    </xdr:from>
    <xdr:to>
      <xdr:col>18</xdr:col>
      <xdr:colOff>507999</xdr:colOff>
      <xdr:row>56</xdr:row>
      <xdr:rowOff>179295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28</xdr:col>
      <xdr:colOff>29881</xdr:colOff>
      <xdr:row>56</xdr:row>
      <xdr:rowOff>104589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58</xdr:row>
      <xdr:rowOff>0</xdr:rowOff>
    </xdr:from>
    <xdr:to>
      <xdr:col>28</xdr:col>
      <xdr:colOff>29881</xdr:colOff>
      <xdr:row>81</xdr:row>
      <xdr:rowOff>104588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0</xdr:colOff>
      <xdr:row>83</xdr:row>
      <xdr:rowOff>0</xdr:rowOff>
    </xdr:from>
    <xdr:to>
      <xdr:col>28</xdr:col>
      <xdr:colOff>29881</xdr:colOff>
      <xdr:row>106</xdr:row>
      <xdr:rowOff>104588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38100</xdr:rowOff>
    </xdr:from>
    <xdr:to>
      <xdr:col>6</xdr:col>
      <xdr:colOff>812800</xdr:colOff>
      <xdr:row>34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76200</xdr:colOff>
      <xdr:row>8</xdr:row>
      <xdr:rowOff>38100</xdr:rowOff>
    </xdr:from>
    <xdr:to>
      <xdr:col>13</xdr:col>
      <xdr:colOff>152400</xdr:colOff>
      <xdr:row>34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304800</xdr:colOff>
      <xdr:row>8</xdr:row>
      <xdr:rowOff>38100</xdr:rowOff>
    </xdr:from>
    <xdr:to>
      <xdr:col>18</xdr:col>
      <xdr:colOff>889000</xdr:colOff>
      <xdr:row>34</xdr:row>
      <xdr:rowOff>63500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35</xdr:row>
      <xdr:rowOff>0</xdr:rowOff>
    </xdr:from>
    <xdr:to>
      <xdr:col>8</xdr:col>
      <xdr:colOff>1536700</xdr:colOff>
      <xdr:row>60</xdr:row>
      <xdr:rowOff>114300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35</xdr:row>
      <xdr:rowOff>0</xdr:rowOff>
    </xdr:from>
    <xdr:to>
      <xdr:col>18</xdr:col>
      <xdr:colOff>749300</xdr:colOff>
      <xdr:row>60</xdr:row>
      <xdr:rowOff>114300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8</xdr:row>
      <xdr:rowOff>0</xdr:rowOff>
    </xdr:from>
    <xdr:to>
      <xdr:col>28</xdr:col>
      <xdr:colOff>558800</xdr:colOff>
      <xdr:row>33</xdr:row>
      <xdr:rowOff>114300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0</xdr:colOff>
      <xdr:row>35</xdr:row>
      <xdr:rowOff>0</xdr:rowOff>
    </xdr:from>
    <xdr:to>
      <xdr:col>28</xdr:col>
      <xdr:colOff>469900</xdr:colOff>
      <xdr:row>60</xdr:row>
      <xdr:rowOff>114300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63</xdr:row>
      <xdr:rowOff>76200</xdr:rowOff>
    </xdr:from>
    <xdr:to>
      <xdr:col>6</xdr:col>
      <xdr:colOff>1270000</xdr:colOff>
      <xdr:row>85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U65"/>
  <sheetViews>
    <sheetView tabSelected="1" zoomScale="85" workbookViewId="0">
      <pane xSplit="2" ySplit="1" topLeftCell="H2" activePane="bottomRight" state="frozen"/>
      <selection pane="topRight" activeCell="F1" sqref="F1"/>
      <selection pane="bottomLeft" activeCell="A2" sqref="A2"/>
      <selection pane="bottomRight" activeCell="S9" sqref="S9"/>
    </sheetView>
  </sheetViews>
  <sheetFormatPr baseColWidth="10" defaultRowHeight="15"/>
  <cols>
    <col min="1" max="1" width="10" style="14" bestFit="1" customWidth="1"/>
    <col min="2" max="2" width="10.83203125" style="14"/>
    <col min="3" max="3" width="23.1640625" style="12" bestFit="1" customWidth="1"/>
    <col min="4" max="4" width="25.5" style="12" bestFit="1" customWidth="1"/>
    <col min="5" max="5" width="23.1640625" style="12" bestFit="1" customWidth="1"/>
    <col min="6" max="6" width="26" style="12" bestFit="1" customWidth="1"/>
    <col min="7" max="7" width="22.83203125" style="12" bestFit="1" customWidth="1"/>
    <col min="8" max="8" width="23.33203125" style="12" bestFit="1" customWidth="1"/>
    <col min="9" max="9" width="11.5" style="12" bestFit="1" customWidth="1"/>
    <col min="10" max="10" width="11.5" style="12" customWidth="1"/>
    <col min="11" max="11" width="17" style="14" bestFit="1" customWidth="1"/>
    <col min="12" max="12" width="19.5" style="14" bestFit="1" customWidth="1"/>
    <col min="13" max="13" width="17.83203125" style="14" bestFit="1" customWidth="1"/>
    <col min="14" max="16" width="15.33203125" style="14" bestFit="1" customWidth="1"/>
    <col min="17" max="17" width="13.6640625" style="14" bestFit="1" customWidth="1"/>
    <col min="18" max="18" width="31.1640625" style="14" bestFit="1" customWidth="1"/>
    <col min="19" max="16384" width="10.83203125" style="14"/>
  </cols>
  <sheetData>
    <row r="1" spans="1:21" s="2" customFormat="1">
      <c r="A1" s="6" t="s">
        <v>98</v>
      </c>
      <c r="B1" s="6" t="s">
        <v>106</v>
      </c>
      <c r="C1" s="8" t="s">
        <v>217</v>
      </c>
      <c r="D1" s="8" t="s">
        <v>218</v>
      </c>
      <c r="E1" s="8" t="s">
        <v>219</v>
      </c>
      <c r="F1" s="8" t="s">
        <v>220</v>
      </c>
      <c r="G1" s="2" t="s">
        <v>221</v>
      </c>
      <c r="H1" s="2" t="s">
        <v>89</v>
      </c>
      <c r="I1" s="7" t="s">
        <v>15</v>
      </c>
      <c r="J1" s="7" t="s">
        <v>14</v>
      </c>
      <c r="K1" s="30" t="s">
        <v>13</v>
      </c>
      <c r="L1" s="30" t="s">
        <v>12</v>
      </c>
      <c r="M1" s="30" t="s">
        <v>215</v>
      </c>
      <c r="N1" s="31" t="s">
        <v>186</v>
      </c>
      <c r="O1" s="31" t="s">
        <v>182</v>
      </c>
      <c r="P1" s="31" t="s">
        <v>183</v>
      </c>
      <c r="Q1" s="31" t="s">
        <v>184</v>
      </c>
      <c r="R1" s="31" t="s">
        <v>77</v>
      </c>
      <c r="S1" s="31"/>
      <c r="T1" s="31"/>
      <c r="U1" s="31"/>
    </row>
    <row r="2" spans="1:21">
      <c r="A2" s="10">
        <v>1</v>
      </c>
      <c r="B2" s="11">
        <v>175</v>
      </c>
      <c r="C2" s="12">
        <v>7.7204864912203881</v>
      </c>
      <c r="D2" s="12">
        <v>0.64278465500128124</v>
      </c>
      <c r="E2" s="12">
        <v>1.2255048059011997</v>
      </c>
      <c r="F2" s="12">
        <v>8.7494185347098144E-2</v>
      </c>
      <c r="G2" s="13">
        <v>9.30672490388815E-2</v>
      </c>
      <c r="H2" s="13">
        <v>3.0047087873906818E-3</v>
      </c>
      <c r="I2" s="12">
        <v>7.3465985476782318</v>
      </c>
      <c r="J2" s="12">
        <f>F2/H2</f>
        <v>29.119023352369179</v>
      </c>
      <c r="K2" s="27" t="s">
        <v>229</v>
      </c>
      <c r="L2" s="27" t="s">
        <v>229</v>
      </c>
      <c r="M2" s="27" t="s">
        <v>229</v>
      </c>
      <c r="N2" s="35">
        <v>2.3644769752003997E-2</v>
      </c>
      <c r="O2" s="35">
        <v>0.10603441748438507</v>
      </c>
      <c r="P2" s="35">
        <v>1.0954420978098216E-2</v>
      </c>
      <c r="Q2" s="36">
        <v>-1.2999700440125033E-2</v>
      </c>
      <c r="R2" s="38"/>
      <c r="S2" s="38"/>
      <c r="T2" s="38"/>
      <c r="U2" s="38"/>
    </row>
    <row r="3" spans="1:21">
      <c r="A3" s="10">
        <v>1</v>
      </c>
      <c r="B3" s="11">
        <v>150</v>
      </c>
      <c r="C3" s="12">
        <v>8.55246967640233</v>
      </c>
      <c r="D3" s="12">
        <v>0.71205309103341363</v>
      </c>
      <c r="E3" s="12">
        <v>1.2565506792837098</v>
      </c>
      <c r="F3" s="12">
        <v>8.9710686977211601E-2</v>
      </c>
      <c r="G3" s="13">
        <v>7.5363571546676833E-2</v>
      </c>
      <c r="H3" s="13">
        <v>2.4331393483097595E-3</v>
      </c>
      <c r="I3" s="12">
        <v>7.9372158995314583</v>
      </c>
      <c r="J3" s="12">
        <f t="shared" ref="J3:J33" si="0">F3/H3</f>
        <v>36.870344906275655</v>
      </c>
      <c r="K3" s="27" t="s">
        <v>229</v>
      </c>
      <c r="L3" s="27" t="s">
        <v>229</v>
      </c>
      <c r="M3" s="27" t="s">
        <v>229</v>
      </c>
      <c r="N3" s="35">
        <v>1.0248397263876692E-2</v>
      </c>
      <c r="O3" s="35">
        <v>0.14788303517417975</v>
      </c>
      <c r="P3" s="35">
        <v>1.2105432346525139E-2</v>
      </c>
      <c r="Q3" s="36">
        <v>1.1351286729910149E-3</v>
      </c>
      <c r="R3" s="38"/>
      <c r="S3" s="38"/>
      <c r="T3" s="38"/>
      <c r="U3" s="38"/>
    </row>
    <row r="4" spans="1:21">
      <c r="A4" s="10">
        <v>1</v>
      </c>
      <c r="B4" s="11">
        <v>125</v>
      </c>
      <c r="C4" s="12">
        <v>14.431087708543153</v>
      </c>
      <c r="D4" s="12">
        <v>1.2014892772078223</v>
      </c>
      <c r="E4" s="12">
        <v>2.4052479944365794</v>
      </c>
      <c r="F4" s="12">
        <v>0.17172124729140906</v>
      </c>
      <c r="G4" s="13">
        <v>0.12736812418002805</v>
      </c>
      <c r="H4" s="13">
        <v>4.1121245756099685E-3</v>
      </c>
      <c r="I4" s="12">
        <v>6.99674208147876</v>
      </c>
      <c r="J4" s="12">
        <f t="shared" si="0"/>
        <v>41.759738581348046</v>
      </c>
      <c r="K4" s="27">
        <v>13.14584290718515</v>
      </c>
      <c r="L4" s="27">
        <v>2.9330991190686042</v>
      </c>
      <c r="M4" s="27">
        <f t="shared" ref="M4:M33" si="1">(K4*250)/1000</f>
        <v>3.2864607267962875</v>
      </c>
      <c r="N4" s="35">
        <v>3.3737728896436919E-2</v>
      </c>
      <c r="O4" s="35">
        <v>8.7417129243017686E-2</v>
      </c>
      <c r="P4" s="35">
        <v>6.9503681755533099E-3</v>
      </c>
      <c r="Q4" s="36">
        <v>-2.2191453246289447E-2</v>
      </c>
      <c r="R4" s="38">
        <f>M4/N4</f>
        <v>97.412031997902929</v>
      </c>
      <c r="S4" s="38"/>
      <c r="T4" s="38"/>
      <c r="U4" s="38"/>
    </row>
    <row r="5" spans="1:21">
      <c r="A5" s="10">
        <v>1</v>
      </c>
      <c r="B5" s="11">
        <v>100</v>
      </c>
      <c r="C5" s="12">
        <v>28.771850505758202</v>
      </c>
      <c r="D5" s="12">
        <v>2.3954583719722091</v>
      </c>
      <c r="E5" s="12">
        <v>5.3546059657750291</v>
      </c>
      <c r="F5" s="12">
        <v>0.38228890215218636</v>
      </c>
      <c r="G5" s="13">
        <v>0.24096672142167472</v>
      </c>
      <c r="H5" s="13">
        <v>7.7796951430458873E-3</v>
      </c>
      <c r="I5" s="12">
        <v>6.2660944602011881</v>
      </c>
      <c r="J5" s="12">
        <f t="shared" si="0"/>
        <v>49.13931653143333</v>
      </c>
      <c r="K5" s="27">
        <v>33.528816387964746</v>
      </c>
      <c r="L5" s="27">
        <v>4.4116396994939064</v>
      </c>
      <c r="M5" s="27">
        <f t="shared" si="1"/>
        <v>8.3822040969911864</v>
      </c>
      <c r="N5" s="35">
        <v>0.16313587046982889</v>
      </c>
      <c r="O5" s="35">
        <v>5.2856616859268984E-2</v>
      </c>
      <c r="P5" s="35">
        <v>7.0521779434793378E-3</v>
      </c>
      <c r="Q5" s="36">
        <v>-0.12332382448811326</v>
      </c>
      <c r="R5" s="40">
        <f t="shared" ref="R5:R33" si="2">M5/N5</f>
        <v>51.38173519318935</v>
      </c>
      <c r="S5" s="38"/>
      <c r="T5" s="38"/>
      <c r="U5" s="38"/>
    </row>
    <row r="6" spans="1:21">
      <c r="A6" s="10">
        <v>1</v>
      </c>
      <c r="B6" s="11">
        <v>75</v>
      </c>
      <c r="C6" s="12">
        <v>31.596214476507424</v>
      </c>
      <c r="D6" s="12">
        <v>2.6306064837655003</v>
      </c>
      <c r="E6" s="12">
        <v>6.2549362938678188</v>
      </c>
      <c r="F6" s="12">
        <v>0.44656744942547627</v>
      </c>
      <c r="G6" s="13">
        <v>0.36710542355363296</v>
      </c>
      <c r="H6" s="13">
        <v>1.1852127396497457E-2</v>
      </c>
      <c r="I6" s="12">
        <v>5.8907259970467223</v>
      </c>
      <c r="J6" s="12">
        <f t="shared" si="0"/>
        <v>37.67825256058638</v>
      </c>
      <c r="K6" s="27">
        <v>52.597458535441945</v>
      </c>
      <c r="L6" s="27">
        <v>9.7905631030809719</v>
      </c>
      <c r="M6" s="27">
        <f t="shared" si="1"/>
        <v>13.149364633860486</v>
      </c>
      <c r="N6" s="35">
        <v>0.35500505037857738</v>
      </c>
      <c r="O6" s="35">
        <v>8.6006472173804985E-2</v>
      </c>
      <c r="P6" s="35">
        <v>2.1709298824408151E-2</v>
      </c>
      <c r="Q6" s="36">
        <v>-0.26902371852742718</v>
      </c>
      <c r="R6" s="40">
        <f t="shared" si="2"/>
        <v>37.039936811710156</v>
      </c>
      <c r="S6" s="38"/>
      <c r="T6" s="38"/>
      <c r="U6" s="38"/>
    </row>
    <row r="7" spans="1:21">
      <c r="A7" s="10">
        <v>1</v>
      </c>
      <c r="B7" s="11">
        <v>45</v>
      </c>
      <c r="C7" s="12">
        <v>32.461039103209707</v>
      </c>
      <c r="D7" s="12">
        <v>2.7026092001673225</v>
      </c>
      <c r="E7" s="12">
        <v>5.5719270794525988</v>
      </c>
      <c r="F7" s="12">
        <v>0.39780441356298046</v>
      </c>
      <c r="G7" s="13">
        <v>0.30108545957228638</v>
      </c>
      <c r="H7" s="13">
        <v>9.7206496965915185E-3</v>
      </c>
      <c r="I7" s="12">
        <v>6.7938140151867499</v>
      </c>
      <c r="J7" s="12">
        <f t="shared" si="0"/>
        <v>40.923644610140407</v>
      </c>
      <c r="K7" s="27">
        <v>39.620653444792865</v>
      </c>
      <c r="L7" s="27">
        <v>9.1849818000266925</v>
      </c>
      <c r="M7" s="27">
        <f t="shared" si="1"/>
        <v>9.9051633611982162</v>
      </c>
      <c r="N7" s="35">
        <v>0.11242385511385095</v>
      </c>
      <c r="O7" s="35">
        <v>9.0840277461189892E-3</v>
      </c>
      <c r="P7" s="35">
        <v>3.4525641985573554E-3</v>
      </c>
      <c r="Q7" s="36">
        <v>-8.4106830854539627E-2</v>
      </c>
      <c r="R7" s="40">
        <f t="shared" si="2"/>
        <v>88.105530193456886</v>
      </c>
      <c r="S7" s="38"/>
      <c r="T7" s="38"/>
      <c r="U7" s="38"/>
    </row>
    <row r="8" spans="1:21">
      <c r="A8" s="10">
        <v>1</v>
      </c>
      <c r="B8" s="11">
        <v>25</v>
      </c>
      <c r="C8" s="12">
        <v>29.713305162674608</v>
      </c>
      <c r="D8" s="12">
        <v>2.473841075903306</v>
      </c>
      <c r="E8" s="12">
        <v>4.5784591312122789</v>
      </c>
      <c r="F8" s="12">
        <v>0.32687636139935022</v>
      </c>
      <c r="G8" s="13">
        <v>0.35382766543447941</v>
      </c>
      <c r="H8" s="13">
        <v>1.1423450317186765E-2</v>
      </c>
      <c r="I8" s="12">
        <v>7.5681247347249245</v>
      </c>
      <c r="J8" s="12">
        <f t="shared" si="0"/>
        <v>28.614503702752529</v>
      </c>
      <c r="K8" s="27">
        <v>45.719387292725266</v>
      </c>
      <c r="L8" s="27">
        <v>5.5410831412677934</v>
      </c>
      <c r="M8" s="27">
        <f t="shared" si="1"/>
        <v>11.429846823181316</v>
      </c>
      <c r="N8" s="35">
        <v>9.1451332767670188E-2</v>
      </c>
      <c r="O8" s="35">
        <v>9.4639791017080352E-3</v>
      </c>
      <c r="P8" s="35">
        <v>2.1625629432052464E-3</v>
      </c>
      <c r="Q8" s="36">
        <v>-6.9640091562881451E-2</v>
      </c>
      <c r="R8" s="40">
        <f t="shared" si="2"/>
        <v>124.98283488353916</v>
      </c>
      <c r="S8" s="38"/>
      <c r="T8" s="38"/>
      <c r="U8" s="38"/>
    </row>
    <row r="9" spans="1:21">
      <c r="A9" s="10">
        <v>1</v>
      </c>
      <c r="B9" s="11">
        <v>5</v>
      </c>
      <c r="C9" s="12">
        <v>28.804691947278542</v>
      </c>
      <c r="D9" s="12">
        <v>2.3981926523418986</v>
      </c>
      <c r="E9" s="12">
        <v>5.0441472319499292</v>
      </c>
      <c r="F9" s="12">
        <v>0.36012388585105193</v>
      </c>
      <c r="G9" s="13">
        <v>0.52090612176716089</v>
      </c>
      <c r="H9" s="13">
        <v>1.6817636898512966E-2</v>
      </c>
      <c r="I9" s="12">
        <v>6.6593545903639297</v>
      </c>
      <c r="J9" s="12">
        <f t="shared" si="0"/>
        <v>21.413465400890804</v>
      </c>
      <c r="K9" s="27">
        <v>31.278491976223609</v>
      </c>
      <c r="L9" s="27">
        <v>7.6670407069161515</v>
      </c>
      <c r="M9" s="27">
        <f t="shared" si="1"/>
        <v>7.8196229940559023</v>
      </c>
      <c r="N9" s="35">
        <v>7.3169522868348283E-2</v>
      </c>
      <c r="O9" s="35">
        <v>3.7070315189050983E-2</v>
      </c>
      <c r="P9" s="35">
        <v>1.02417530360442E-3</v>
      </c>
      <c r="Q9" s="36">
        <v>-5.0671741553369412E-2</v>
      </c>
      <c r="R9" s="40">
        <f t="shared" si="2"/>
        <v>106.86994649569486</v>
      </c>
      <c r="S9" s="38"/>
      <c r="T9" s="38"/>
      <c r="U9" s="38"/>
    </row>
    <row r="10" spans="1:21">
      <c r="A10" s="10">
        <v>2</v>
      </c>
      <c r="B10" s="11">
        <v>175</v>
      </c>
      <c r="C10" s="12">
        <v>8.5962582650961163</v>
      </c>
      <c r="D10" s="12">
        <v>0.71569879819299953</v>
      </c>
      <c r="E10" s="12">
        <v>1.1323671857536697</v>
      </c>
      <c r="F10" s="12">
        <v>8.0844680456757814E-2</v>
      </c>
      <c r="G10" s="13">
        <v>6.2823466656365179E-2</v>
      </c>
      <c r="H10" s="13">
        <v>2.028277662294106E-3</v>
      </c>
      <c r="I10" s="12">
        <v>8.8527630284321841</v>
      </c>
      <c r="J10" s="12">
        <f t="shared" si="0"/>
        <v>39.858783617089948</v>
      </c>
      <c r="K10" s="27" t="s">
        <v>229</v>
      </c>
      <c r="L10" s="27" t="s">
        <v>229</v>
      </c>
      <c r="M10" s="27" t="s">
        <v>229</v>
      </c>
      <c r="N10" s="35">
        <v>2.0929170690004759E-2</v>
      </c>
      <c r="O10" s="35">
        <v>2.011476143173526E-2</v>
      </c>
      <c r="P10" s="36">
        <v>-6.0197822273210173E-4</v>
      </c>
      <c r="Q10" s="36">
        <v>-1.489641687894927E-2</v>
      </c>
      <c r="R10" s="40"/>
      <c r="S10" s="38"/>
      <c r="T10" s="38"/>
      <c r="U10" s="38"/>
    </row>
    <row r="11" spans="1:21">
      <c r="A11" s="10">
        <v>2</v>
      </c>
      <c r="B11" s="11">
        <v>150</v>
      </c>
      <c r="C11" s="12">
        <v>10.369696107194464</v>
      </c>
      <c r="D11" s="12">
        <v>0.86334993815622885</v>
      </c>
      <c r="E11" s="12">
        <v>1.1013213123711598</v>
      </c>
      <c r="F11" s="12">
        <v>7.8628178826644371E-2</v>
      </c>
      <c r="G11" s="13">
        <v>0.11925393866276755</v>
      </c>
      <c r="H11" s="13">
        <v>3.8501552493645451E-3</v>
      </c>
      <c r="I11" s="12">
        <v>10.980159416634859</v>
      </c>
      <c r="J11" s="12">
        <f t="shared" si="0"/>
        <v>20.42208008095821</v>
      </c>
      <c r="K11" s="27" t="s">
        <v>229</v>
      </c>
      <c r="L11" s="27" t="s">
        <v>229</v>
      </c>
      <c r="M11" s="27" t="s">
        <v>229</v>
      </c>
      <c r="N11" s="35">
        <v>5.2379692296525171E-2</v>
      </c>
      <c r="O11" s="35">
        <v>6.6784557009035211E-2</v>
      </c>
      <c r="P11" s="35">
        <v>1.6352556998121979E-3</v>
      </c>
      <c r="Q11" s="36">
        <v>-4.120160430150463E-2</v>
      </c>
      <c r="R11" s="40"/>
      <c r="S11" s="38"/>
      <c r="T11" s="38"/>
      <c r="U11" s="38"/>
    </row>
    <row r="12" spans="1:21">
      <c r="A12" s="10">
        <v>2</v>
      </c>
      <c r="B12" s="11">
        <v>125</v>
      </c>
      <c r="C12" s="12">
        <v>17.605760388842668</v>
      </c>
      <c r="D12" s="12">
        <v>1.4658030462778011</v>
      </c>
      <c r="E12" s="12">
        <v>2.7777984750266995</v>
      </c>
      <c r="F12" s="12">
        <v>0.19831926685277043</v>
      </c>
      <c r="G12" s="13">
        <v>9.4911382110986139E-2</v>
      </c>
      <c r="H12" s="13">
        <v>3.0642472706282771E-3</v>
      </c>
      <c r="I12" s="12">
        <v>7.3911277988234678</v>
      </c>
      <c r="J12" s="12">
        <f t="shared" si="0"/>
        <v>64.72038622787386</v>
      </c>
      <c r="K12" s="27">
        <v>8.1703007533792285</v>
      </c>
      <c r="L12" s="27">
        <v>1.582064780046651</v>
      </c>
      <c r="M12" s="27">
        <f t="shared" si="1"/>
        <v>2.0425751883448071</v>
      </c>
      <c r="N12" s="35">
        <v>0.1375857411858912</v>
      </c>
      <c r="O12" s="35">
        <v>6.5624200308068037E-2</v>
      </c>
      <c r="P12" s="35">
        <v>5.8906524900299156E-3</v>
      </c>
      <c r="Q12" s="36">
        <v>-0.10525892624961239</v>
      </c>
      <c r="R12" s="40">
        <f t="shared" si="2"/>
        <v>14.845834828080745</v>
      </c>
      <c r="S12" s="38"/>
      <c r="T12" s="38"/>
      <c r="U12" s="38"/>
    </row>
    <row r="13" spans="1:21">
      <c r="A13" s="16">
        <v>2</v>
      </c>
      <c r="B13" s="17">
        <v>100</v>
      </c>
      <c r="C13" s="12">
        <v>11.672406620834611</v>
      </c>
      <c r="D13" s="12">
        <v>0.97180972615390993</v>
      </c>
      <c r="E13" s="12">
        <v>1.9085140203164197</v>
      </c>
      <c r="F13" s="12">
        <v>0.13625722120959396</v>
      </c>
      <c r="G13" s="13">
        <v>0.20592819305168628</v>
      </c>
      <c r="H13" s="13">
        <v>6.6484639615315613E-3</v>
      </c>
      <c r="I13" s="12">
        <v>7.132170445917505</v>
      </c>
      <c r="J13" s="12">
        <f t="shared" si="0"/>
        <v>20.494541596071961</v>
      </c>
      <c r="K13" s="27">
        <v>16.057274009065647</v>
      </c>
      <c r="L13" s="27">
        <v>3.082990785411424</v>
      </c>
      <c r="M13" s="27">
        <f t="shared" si="1"/>
        <v>4.0143185022664118</v>
      </c>
      <c r="N13" s="35">
        <v>0.3268532021103045</v>
      </c>
      <c r="O13" s="35">
        <v>6.9372984188739217E-2</v>
      </c>
      <c r="P13" s="35">
        <v>1.8652497481819019E-2</v>
      </c>
      <c r="Q13" s="36">
        <v>-0.24003221409969897</v>
      </c>
      <c r="R13" s="40">
        <f t="shared" si="2"/>
        <v>12.281716918629677</v>
      </c>
      <c r="S13" s="38"/>
      <c r="T13" s="38"/>
      <c r="U13" s="38"/>
    </row>
    <row r="14" spans="1:21">
      <c r="A14" s="10">
        <v>2</v>
      </c>
      <c r="B14" s="11">
        <v>75</v>
      </c>
      <c r="C14" s="12">
        <v>31.432007268905725</v>
      </c>
      <c r="D14" s="12">
        <v>2.6169350819170534</v>
      </c>
      <c r="E14" s="12">
        <v>5.292514219010009</v>
      </c>
      <c r="F14" s="12">
        <v>0.37785589889195947</v>
      </c>
      <c r="G14" s="13">
        <v>0.42242941571677256</v>
      </c>
      <c r="H14" s="13">
        <v>1.3638281893625339E-2</v>
      </c>
      <c r="I14" s="12">
        <v>6.9257489153697582</v>
      </c>
      <c r="J14" s="12">
        <f t="shared" si="0"/>
        <v>27.70553518684585</v>
      </c>
      <c r="K14" s="27">
        <v>46.065212103811575</v>
      </c>
      <c r="L14" s="27">
        <v>23.559686537850386</v>
      </c>
      <c r="M14" s="27">
        <f t="shared" si="1"/>
        <v>11.516303025952894</v>
      </c>
      <c r="N14" s="35">
        <v>0.39416672401348435</v>
      </c>
      <c r="O14" s="35">
        <v>4.107591690507123E-2</v>
      </c>
      <c r="P14" s="35">
        <v>2.2350722369440263E-2</v>
      </c>
      <c r="Q14" s="36">
        <v>-0.29663998740933312</v>
      </c>
      <c r="R14" s="40">
        <f t="shared" si="2"/>
        <v>29.216832178758256</v>
      </c>
      <c r="S14" s="38"/>
      <c r="T14" s="38"/>
      <c r="U14" s="38"/>
    </row>
    <row r="15" spans="1:21">
      <c r="A15" s="10">
        <v>2</v>
      </c>
      <c r="B15" s="11">
        <v>45</v>
      </c>
      <c r="C15" s="12">
        <v>29.264472128563298</v>
      </c>
      <c r="D15" s="12">
        <v>2.4364725775175504</v>
      </c>
      <c r="E15" s="12">
        <v>4.7336884981248293</v>
      </c>
      <c r="F15" s="12">
        <v>0.3379588695499175</v>
      </c>
      <c r="G15" s="13">
        <v>0.33243572179806546</v>
      </c>
      <c r="H15" s="13">
        <v>1.073280391163065E-2</v>
      </c>
      <c r="I15" s="12">
        <v>7.2093760426005815</v>
      </c>
      <c r="J15" s="12">
        <f t="shared" si="0"/>
        <v>31.488404365953883</v>
      </c>
      <c r="K15" s="27">
        <v>35.319026307462828</v>
      </c>
      <c r="L15" s="27">
        <v>7.8266399108186722</v>
      </c>
      <c r="M15" s="27">
        <f t="shared" si="1"/>
        <v>8.8297565768657069</v>
      </c>
      <c r="N15" s="35">
        <v>0.10741028018302139</v>
      </c>
      <c r="O15" s="35">
        <v>4.6602453531361339E-2</v>
      </c>
      <c r="P15" s="35">
        <v>2.9104154623369942E-3</v>
      </c>
      <c r="Q15" s="36">
        <v>-8.3377208653577284E-2</v>
      </c>
      <c r="R15" s="40">
        <f t="shared" si="2"/>
        <v>82.205879752108203</v>
      </c>
      <c r="S15" s="38"/>
      <c r="T15" s="38"/>
      <c r="U15" s="38"/>
    </row>
    <row r="16" spans="1:21">
      <c r="A16" s="10">
        <v>2</v>
      </c>
      <c r="B16" s="11">
        <v>25</v>
      </c>
      <c r="C16" s="12">
        <v>28.104074528177961</v>
      </c>
      <c r="D16" s="12">
        <v>2.3398613377885242</v>
      </c>
      <c r="E16" s="12">
        <v>4.5784591312122789</v>
      </c>
      <c r="F16" s="12">
        <v>0.32687636139935022</v>
      </c>
      <c r="G16" s="13">
        <v>0.24022906819283282</v>
      </c>
      <c r="H16" s="13">
        <v>7.7558797497508485E-3</v>
      </c>
      <c r="I16" s="12">
        <v>7.1582457898504233</v>
      </c>
      <c r="J16" s="12">
        <f t="shared" si="0"/>
        <v>42.145620090338674</v>
      </c>
      <c r="K16" s="27">
        <v>30.385850156154664</v>
      </c>
      <c r="L16" s="27">
        <v>4.8177407297451493</v>
      </c>
      <c r="M16" s="27">
        <f t="shared" si="1"/>
        <v>7.596462539038666</v>
      </c>
      <c r="N16" s="35">
        <v>6.4321794103985447E-2</v>
      </c>
      <c r="O16" s="35">
        <v>6.1679732863835691E-2</v>
      </c>
      <c r="P16" s="35">
        <v>2.1855528964983277E-3</v>
      </c>
      <c r="Q16" s="36">
        <v>-5.146043512081272E-2</v>
      </c>
      <c r="R16" s="40">
        <f t="shared" si="2"/>
        <v>118.10091190488079</v>
      </c>
      <c r="S16" s="38"/>
      <c r="T16" s="38"/>
      <c r="U16" s="38"/>
    </row>
    <row r="17" spans="1:21">
      <c r="A17" s="10">
        <v>2</v>
      </c>
      <c r="B17" s="11">
        <v>5</v>
      </c>
      <c r="C17" s="12">
        <v>28.990793449227134</v>
      </c>
      <c r="D17" s="12">
        <v>2.4136869077701388</v>
      </c>
      <c r="E17" s="12">
        <v>4.2059086506221588</v>
      </c>
      <c r="F17" s="12">
        <v>0.30027834183798885</v>
      </c>
      <c r="G17" s="13">
        <v>0.31510087092028166</v>
      </c>
      <c r="H17" s="13">
        <v>1.0173142169197246E-2</v>
      </c>
      <c r="I17" s="12">
        <v>8.0381651670116501</v>
      </c>
      <c r="J17" s="12">
        <f t="shared" si="0"/>
        <v>29.51677434993357</v>
      </c>
      <c r="K17" s="27">
        <v>24.278249005373883</v>
      </c>
      <c r="L17" s="27">
        <v>3.3814812612558973</v>
      </c>
      <c r="M17" s="27">
        <f t="shared" si="1"/>
        <v>6.0695622513434708</v>
      </c>
      <c r="N17" s="35">
        <v>5.7535433474441226E-2</v>
      </c>
      <c r="O17" s="35">
        <v>3.227844596122334E-2</v>
      </c>
      <c r="P17" s="35">
        <v>3.031987351748558E-4</v>
      </c>
      <c r="Q17" s="36">
        <v>-3.8177236183376727E-2</v>
      </c>
      <c r="R17" s="40">
        <f t="shared" si="2"/>
        <v>105.49259621098939</v>
      </c>
      <c r="S17" s="38"/>
      <c r="T17" s="38"/>
      <c r="U17" s="38"/>
    </row>
    <row r="18" spans="1:21">
      <c r="A18" s="10">
        <v>3</v>
      </c>
      <c r="B18" s="11">
        <v>175</v>
      </c>
      <c r="C18" s="12">
        <v>9.4172943031046099</v>
      </c>
      <c r="D18" s="12">
        <v>0.78405580743523529</v>
      </c>
      <c r="E18" s="12">
        <v>0.91504607207609967</v>
      </c>
      <c r="F18" s="12">
        <v>6.5329169045963698E-2</v>
      </c>
      <c r="G18" s="13">
        <v>5.4340454524683779E-2</v>
      </c>
      <c r="H18" s="13">
        <v>1.7544006394011641E-3</v>
      </c>
      <c r="I18" s="12">
        <v>12.001619167750267</v>
      </c>
      <c r="J18" s="12">
        <f t="shared" si="0"/>
        <v>37.237314886218201</v>
      </c>
      <c r="K18" s="27" t="s">
        <v>229</v>
      </c>
      <c r="L18" s="27" t="s">
        <v>229</v>
      </c>
      <c r="M18" s="27" t="s">
        <v>229</v>
      </c>
      <c r="N18" s="33">
        <v>4.9568745337082495E-3</v>
      </c>
      <c r="O18" s="33">
        <v>2.2887277051910536E-2</v>
      </c>
      <c r="P18" s="34">
        <v>-1.5228736712902375E-3</v>
      </c>
      <c r="Q18" s="34">
        <v>-4.8696121694383355E-3</v>
      </c>
      <c r="R18" s="40"/>
      <c r="S18" s="38"/>
      <c r="T18" s="38"/>
      <c r="U18" s="38"/>
    </row>
    <row r="19" spans="1:21">
      <c r="A19" s="10">
        <v>3</v>
      </c>
      <c r="B19" s="11">
        <v>150</v>
      </c>
      <c r="C19" s="12">
        <v>10.566744756316504</v>
      </c>
      <c r="D19" s="12">
        <v>0.87975562037436561</v>
      </c>
      <c r="E19" s="12">
        <v>1.1323671857536697</v>
      </c>
      <c r="F19" s="12">
        <v>8.0844680456757814E-2</v>
      </c>
      <c r="G19" s="13">
        <v>9.9337301484037327E-2</v>
      </c>
      <c r="H19" s="13">
        <v>3.2071396303985085E-3</v>
      </c>
      <c r="I19" s="12">
        <v>10.882047098261822</v>
      </c>
      <c r="J19" s="12">
        <f t="shared" si="0"/>
        <v>25.207720827144755</v>
      </c>
      <c r="K19" s="27" t="s">
        <v>229</v>
      </c>
      <c r="L19" s="27" t="s">
        <v>229</v>
      </c>
      <c r="M19" s="27" t="s">
        <v>229</v>
      </c>
      <c r="N19" s="33">
        <v>1.4628603061889591E-2</v>
      </c>
      <c r="O19" s="33">
        <v>2.7577779552842015E-2</v>
      </c>
      <c r="P19" s="34">
        <v>-7.8600870909859119E-4</v>
      </c>
      <c r="Q19" s="34">
        <v>-7.0811410315940754E-3</v>
      </c>
      <c r="R19" s="40"/>
      <c r="S19" s="38"/>
      <c r="T19" s="38"/>
      <c r="U19" s="38"/>
    </row>
    <row r="20" spans="1:21">
      <c r="A20" s="10">
        <v>3</v>
      </c>
      <c r="B20" s="11">
        <v>125</v>
      </c>
      <c r="C20" s="12">
        <v>15.733798222183299</v>
      </c>
      <c r="D20" s="12">
        <v>1.3099490652055032</v>
      </c>
      <c r="E20" s="12">
        <v>2.9019819685567394</v>
      </c>
      <c r="F20" s="12">
        <v>0.2071852733732242</v>
      </c>
      <c r="G20" s="13">
        <v>8.7166023208146606E-2</v>
      </c>
      <c r="H20" s="13">
        <v>2.814185641030374E-3</v>
      </c>
      <c r="I20" s="12">
        <v>6.3225973732493861</v>
      </c>
      <c r="J20" s="12">
        <f t="shared" si="0"/>
        <v>73.621750588339395</v>
      </c>
      <c r="K20" s="27">
        <v>13.676708092098332</v>
      </c>
      <c r="L20" s="27">
        <v>1.9985002856211773</v>
      </c>
      <c r="M20" s="27">
        <f t="shared" si="1"/>
        <v>3.419177023024583</v>
      </c>
      <c r="N20" s="33">
        <v>8.3522221497038432E-2</v>
      </c>
      <c r="O20" s="33">
        <v>1.6696544818345736E-2</v>
      </c>
      <c r="P20" s="33">
        <v>2.8873264359001007E-3</v>
      </c>
      <c r="Q20" s="34">
        <v>-6.4299170846384202E-2</v>
      </c>
      <c r="R20" s="40">
        <f t="shared" si="2"/>
        <v>40.937333343627863</v>
      </c>
      <c r="S20" s="38"/>
      <c r="T20" s="38"/>
      <c r="U20" s="38"/>
    </row>
    <row r="21" spans="1:21">
      <c r="A21" s="10">
        <v>3</v>
      </c>
      <c r="B21" s="11">
        <v>100</v>
      </c>
      <c r="C21" s="12">
        <v>26.04601085957</v>
      </c>
      <c r="D21" s="12">
        <v>2.1685131012879864</v>
      </c>
      <c r="E21" s="12">
        <v>4.609505004594789</v>
      </c>
      <c r="F21" s="12">
        <v>0.32909286302946367</v>
      </c>
      <c r="G21" s="13">
        <v>0.30440489910207469</v>
      </c>
      <c r="H21" s="13">
        <v>9.8278189664191898E-3</v>
      </c>
      <c r="I21" s="12">
        <v>6.5893653278461999</v>
      </c>
      <c r="J21" s="12">
        <f t="shared" si="0"/>
        <v>33.485849114024752</v>
      </c>
      <c r="K21" s="27">
        <v>38.822794572965392</v>
      </c>
      <c r="L21" s="27">
        <v>6.9527066369774211</v>
      </c>
      <c r="M21" s="27">
        <f t="shared" si="1"/>
        <v>9.7056986432413481</v>
      </c>
      <c r="N21" s="33">
        <v>0.33427649043859464</v>
      </c>
      <c r="O21" s="33">
        <v>7.1888235009085324E-2</v>
      </c>
      <c r="P21" s="33">
        <v>1.9017180626009544E-2</v>
      </c>
      <c r="Q21" s="34">
        <v>-0.25423541788489812</v>
      </c>
      <c r="R21" s="40">
        <f t="shared" si="2"/>
        <v>29.034942393067421</v>
      </c>
      <c r="S21" s="38"/>
      <c r="T21" s="38"/>
      <c r="U21" s="38"/>
    </row>
    <row r="22" spans="1:21">
      <c r="A22" s="10">
        <v>3</v>
      </c>
      <c r="B22" s="11">
        <v>75</v>
      </c>
      <c r="C22" s="12">
        <v>26.472949599334417</v>
      </c>
      <c r="D22" s="12">
        <v>2.2040587460939487</v>
      </c>
      <c r="E22" s="12">
        <v>4.609505004594789</v>
      </c>
      <c r="F22" s="12">
        <v>0.32909286302946367</v>
      </c>
      <c r="G22" s="13">
        <v>0.28079999577913517</v>
      </c>
      <c r="H22" s="13">
        <v>9.0657263809779606E-3</v>
      </c>
      <c r="I22" s="12">
        <v>6.6973763144070961</v>
      </c>
      <c r="J22" s="12">
        <f t="shared" si="0"/>
        <v>36.300771631490925</v>
      </c>
      <c r="K22" s="27">
        <v>46.560456467638481</v>
      </c>
      <c r="L22" s="27">
        <v>10.230009636831582</v>
      </c>
      <c r="M22" s="27">
        <f t="shared" si="1"/>
        <v>11.64011411690962</v>
      </c>
      <c r="N22" s="33">
        <v>0.15432413150272617</v>
      </c>
      <c r="O22" s="33">
        <v>7.1137186735636085E-2</v>
      </c>
      <c r="P22" s="33">
        <v>4.3524291570457225E-3</v>
      </c>
      <c r="Q22" s="34">
        <v>-0.11984248322620454</v>
      </c>
      <c r="R22" s="40">
        <f t="shared" si="2"/>
        <v>75.426402880511233</v>
      </c>
      <c r="S22" s="38"/>
      <c r="T22" s="38"/>
      <c r="U22" s="38"/>
    </row>
    <row r="23" spans="1:21">
      <c r="A23" s="10">
        <v>3</v>
      </c>
      <c r="B23" s="11">
        <v>45</v>
      </c>
      <c r="C23" s="12">
        <v>29.439626483338444</v>
      </c>
      <c r="D23" s="12">
        <v>2.451055406155894</v>
      </c>
      <c r="E23" s="12">
        <v>4.982055485184909</v>
      </c>
      <c r="F23" s="12">
        <v>0.35569088259082504</v>
      </c>
      <c r="G23" s="13">
        <v>0.30993729831838873</v>
      </c>
      <c r="H23" s="13">
        <v>1.0006434416131979E-2</v>
      </c>
      <c r="I23" s="12">
        <v>6.8909705761997468</v>
      </c>
      <c r="J23" s="12">
        <f t="shared" si="0"/>
        <v>35.546216344294848</v>
      </c>
      <c r="K23" s="27">
        <v>37.205216213035094</v>
      </c>
      <c r="L23" s="27">
        <v>7.5993164631212036</v>
      </c>
      <c r="M23" s="27">
        <f t="shared" si="1"/>
        <v>9.3013040532587734</v>
      </c>
      <c r="N23" s="33">
        <v>8.8087181177503818E-2</v>
      </c>
      <c r="O23" s="33">
        <v>2.5443887012559088E-2</v>
      </c>
      <c r="P23" s="33">
        <v>6.6646814138842832E-3</v>
      </c>
      <c r="Q23" s="34">
        <v>-6.4973695564119596E-2</v>
      </c>
      <c r="R23" s="40">
        <f t="shared" si="2"/>
        <v>105.59202745420795</v>
      </c>
      <c r="S23" s="38"/>
      <c r="T23" s="38"/>
      <c r="U23" s="38"/>
    </row>
    <row r="24" spans="1:21">
      <c r="A24" s="10">
        <v>3</v>
      </c>
      <c r="B24" s="11">
        <v>25</v>
      </c>
      <c r="C24" s="12">
        <v>22.608606647107766</v>
      </c>
      <c r="D24" s="12">
        <v>1.8823250892604919</v>
      </c>
      <c r="E24" s="12">
        <v>3.7091746765019993</v>
      </c>
      <c r="F24" s="12">
        <v>0.26481431575617376</v>
      </c>
      <c r="G24" s="13">
        <v>0.2121982454968421</v>
      </c>
      <c r="H24" s="13">
        <v>6.850894804539388E-3</v>
      </c>
      <c r="I24" s="12">
        <v>7.1080941522573564</v>
      </c>
      <c r="J24" s="12">
        <f t="shared" si="0"/>
        <v>38.653974891091359</v>
      </c>
      <c r="K24" s="27">
        <v>23.205485687006341</v>
      </c>
      <c r="L24" s="27">
        <v>11.608315734062638</v>
      </c>
      <c r="M24" s="27">
        <f t="shared" si="1"/>
        <v>5.8013714217515853</v>
      </c>
      <c r="N24" s="33">
        <v>5.8024743350362E-2</v>
      </c>
      <c r="O24" s="33">
        <v>4.4642538468607301E-2</v>
      </c>
      <c r="P24" s="33">
        <v>8.7019224495123474E-4</v>
      </c>
      <c r="Q24" s="34">
        <v>-4.5390462497669724E-2</v>
      </c>
      <c r="R24" s="40">
        <f t="shared" si="2"/>
        <v>99.980992362552044</v>
      </c>
      <c r="S24" s="38"/>
      <c r="T24" s="38"/>
      <c r="U24" s="38"/>
    </row>
    <row r="25" spans="1:21">
      <c r="A25" s="10">
        <v>3</v>
      </c>
      <c r="B25" s="11">
        <v>5</v>
      </c>
      <c r="C25" s="12">
        <v>22.718078118842232</v>
      </c>
      <c r="D25" s="12">
        <v>1.8914393571594565</v>
      </c>
      <c r="E25" s="12">
        <v>3.3676700692943897</v>
      </c>
      <c r="F25" s="12">
        <v>0.24043279782492591</v>
      </c>
      <c r="G25" s="13">
        <v>0.40863530033742973</v>
      </c>
      <c r="H25" s="13">
        <v>1.319293403900812E-2</v>
      </c>
      <c r="I25" s="12">
        <v>7.8668109104512913</v>
      </c>
      <c r="J25" s="12">
        <f t="shared" si="0"/>
        <v>18.224361397853414</v>
      </c>
      <c r="K25" s="27">
        <v>23.78604697093451</v>
      </c>
      <c r="L25" s="27">
        <v>2.3364068944972383</v>
      </c>
      <c r="M25" s="27">
        <f t="shared" si="1"/>
        <v>5.9465117427336276</v>
      </c>
      <c r="N25" s="33">
        <v>5.4383479365645311E-2</v>
      </c>
      <c r="O25" s="33">
        <v>2.9866476795335238E-2</v>
      </c>
      <c r="P25" s="33">
        <v>3.8265681917604692E-4</v>
      </c>
      <c r="Q25" s="34">
        <v>-4.3030789752483083E-2</v>
      </c>
      <c r="R25" s="40">
        <f t="shared" si="2"/>
        <v>109.34408412438042</v>
      </c>
      <c r="S25" s="38"/>
      <c r="T25" s="38"/>
      <c r="U25" s="38"/>
    </row>
    <row r="26" spans="1:21">
      <c r="A26" s="10">
        <v>4</v>
      </c>
      <c r="B26" s="11">
        <v>175</v>
      </c>
      <c r="C26" s="12">
        <v>6.6148246267022808</v>
      </c>
      <c r="D26" s="12">
        <v>0.55073054922173681</v>
      </c>
      <c r="E26" s="12">
        <v>0.69772495839852966</v>
      </c>
      <c r="F26" s="12">
        <v>4.9813657635169574E-2</v>
      </c>
      <c r="G26" s="13">
        <v>8.5321890136041939E-2</v>
      </c>
      <c r="H26" s="13">
        <v>2.7546471577927778E-3</v>
      </c>
      <c r="I26" s="12">
        <v>11.055814316130613</v>
      </c>
      <c r="J26" s="12">
        <f t="shared" si="0"/>
        <v>18.083498459775107</v>
      </c>
      <c r="K26" s="27" t="s">
        <v>229</v>
      </c>
      <c r="L26" s="27" t="s">
        <v>229</v>
      </c>
      <c r="M26" s="27" t="s">
        <v>229</v>
      </c>
      <c r="N26" s="33">
        <v>1.8875708840394726E-3</v>
      </c>
      <c r="O26" s="33">
        <v>8.9617522214535755E-2</v>
      </c>
      <c r="P26" s="34">
        <v>-1.7243982116349162E-4</v>
      </c>
      <c r="Q26" s="34">
        <v>-1.7299155534259492E-3</v>
      </c>
      <c r="R26" s="40"/>
      <c r="S26" s="38"/>
      <c r="T26" s="38"/>
      <c r="U26" s="38"/>
    </row>
    <row r="27" spans="1:21">
      <c r="A27" s="10">
        <v>4</v>
      </c>
      <c r="B27" s="11">
        <v>150</v>
      </c>
      <c r="C27" s="12">
        <v>7.8409051101283005</v>
      </c>
      <c r="D27" s="12">
        <v>0.6528103496901424</v>
      </c>
      <c r="E27" s="12">
        <v>1.1944589325186898</v>
      </c>
      <c r="F27" s="12">
        <v>8.5277683716984715E-2</v>
      </c>
      <c r="G27" s="13">
        <v>0.1483912412020211</v>
      </c>
      <c r="H27" s="13">
        <v>4.7908632845185643E-3</v>
      </c>
      <c r="I27" s="12">
        <v>7.6551135213364443</v>
      </c>
      <c r="J27" s="12">
        <f t="shared" si="0"/>
        <v>17.800066220331374</v>
      </c>
      <c r="K27" s="27" t="s">
        <v>229</v>
      </c>
      <c r="L27" s="27" t="s">
        <v>229</v>
      </c>
      <c r="M27" s="27" t="s">
        <v>229</v>
      </c>
      <c r="N27" s="33">
        <v>9.794925360298452E-3</v>
      </c>
      <c r="O27" s="33">
        <v>5.7568365855396327E-2</v>
      </c>
      <c r="P27" s="34">
        <v>-1.1268372411634318E-3</v>
      </c>
      <c r="Q27" s="34">
        <v>-6.299545599507508E-3</v>
      </c>
      <c r="R27" s="40"/>
      <c r="S27" s="38"/>
      <c r="T27" s="38"/>
      <c r="U27" s="38"/>
    </row>
    <row r="28" spans="1:21">
      <c r="A28" s="10">
        <v>4</v>
      </c>
      <c r="B28" s="11">
        <v>125</v>
      </c>
      <c r="C28" s="12">
        <v>10.435378990235144</v>
      </c>
      <c r="D28" s="12">
        <v>0.86881849889560769</v>
      </c>
      <c r="E28" s="12">
        <v>1.2565506792837098</v>
      </c>
      <c r="F28" s="12">
        <v>8.9710686977211601E-2</v>
      </c>
      <c r="G28" s="13">
        <v>0.14876006781644199</v>
      </c>
      <c r="H28" s="13">
        <v>4.802770981166082E-3</v>
      </c>
      <c r="I28" s="12">
        <v>9.6846711152296248</v>
      </c>
      <c r="J28" s="12">
        <f t="shared" si="0"/>
        <v>18.678943328551224</v>
      </c>
      <c r="K28" s="27">
        <v>3.1635004940077773</v>
      </c>
      <c r="L28" s="27">
        <v>0.41076125792795726</v>
      </c>
      <c r="M28" s="27">
        <f t="shared" si="1"/>
        <v>0.79087512350194433</v>
      </c>
      <c r="N28" s="33">
        <v>5.1790862752675436E-2</v>
      </c>
      <c r="O28" s="33">
        <v>8.4236979603848294E-2</v>
      </c>
      <c r="P28" s="33">
        <v>1.1632216146316464E-3</v>
      </c>
      <c r="Q28" s="34">
        <v>-3.3516562460504135E-2</v>
      </c>
      <c r="R28" s="40">
        <f t="shared" si="2"/>
        <v>15.270553172259888</v>
      </c>
      <c r="S28" s="38"/>
      <c r="T28" s="38"/>
      <c r="U28" s="38"/>
    </row>
    <row r="29" spans="1:21">
      <c r="A29" s="10">
        <v>4</v>
      </c>
      <c r="B29" s="11">
        <v>100</v>
      </c>
      <c r="C29" s="12">
        <v>14.190250470727328</v>
      </c>
      <c r="D29" s="12">
        <v>1.1814378878300997</v>
      </c>
      <c r="E29" s="12">
        <v>1.6601470332563397</v>
      </c>
      <c r="F29" s="12">
        <v>0.11852520816868639</v>
      </c>
      <c r="G29" s="13">
        <v>0.18822451555948158</v>
      </c>
      <c r="H29" s="13">
        <v>6.0768945224506385E-3</v>
      </c>
      <c r="I29" s="12">
        <v>9.9678195557240805</v>
      </c>
      <c r="J29" s="12">
        <f t="shared" si="0"/>
        <v>19.504239826905625</v>
      </c>
      <c r="K29" s="27">
        <v>12.391480032387785</v>
      </c>
      <c r="L29" s="27">
        <v>0.81409884211820627</v>
      </c>
      <c r="M29" s="27">
        <f t="shared" si="1"/>
        <v>3.0978700080969461</v>
      </c>
      <c r="N29" s="33">
        <v>0.25103893963229984</v>
      </c>
      <c r="O29" s="33">
        <v>0.12583208918535033</v>
      </c>
      <c r="P29" s="33">
        <v>1.2435267586639273E-2</v>
      </c>
      <c r="Q29" s="34">
        <v>-0.17924333934469797</v>
      </c>
      <c r="R29" s="40">
        <f t="shared" si="2"/>
        <v>12.340197152817959</v>
      </c>
      <c r="S29" s="38"/>
      <c r="T29" s="38"/>
      <c r="U29" s="38"/>
    </row>
    <row r="30" spans="1:21">
      <c r="A30" s="10">
        <v>4</v>
      </c>
      <c r="B30" s="11">
        <v>75</v>
      </c>
      <c r="C30" s="12">
        <v>23.88942286640102</v>
      </c>
      <c r="D30" s="12">
        <v>1.98896202367838</v>
      </c>
      <c r="E30" s="12">
        <v>3.1813948289993297</v>
      </c>
      <c r="F30" s="12">
        <v>0.22713378804424522</v>
      </c>
      <c r="G30" s="13">
        <v>0.28190647562239796</v>
      </c>
      <c r="H30" s="13">
        <v>9.1014494709205189E-3</v>
      </c>
      <c r="I30" s="12">
        <v>8.7567862131147756</v>
      </c>
      <c r="J30" s="12">
        <f t="shared" si="0"/>
        <v>24.955781908139624</v>
      </c>
      <c r="K30" s="27">
        <v>24.068965422703855</v>
      </c>
      <c r="L30" s="27">
        <v>5.6457327575419187</v>
      </c>
      <c r="M30" s="27">
        <f t="shared" si="1"/>
        <v>6.0172413556759636</v>
      </c>
      <c r="N30" s="33">
        <v>0.50094884424490549</v>
      </c>
      <c r="O30" s="33">
        <v>0.13044772879342054</v>
      </c>
      <c r="P30" s="33">
        <v>3.1268096712824101E-2</v>
      </c>
      <c r="Q30" s="34">
        <v>-0.36969969984329198</v>
      </c>
      <c r="R30" s="40">
        <f t="shared" si="2"/>
        <v>12.011688268781064</v>
      </c>
      <c r="S30" s="38"/>
      <c r="T30" s="38"/>
      <c r="U30" s="38"/>
    </row>
    <row r="31" spans="1:21">
      <c r="A31" s="10">
        <v>4</v>
      </c>
      <c r="B31" s="11">
        <v>45</v>
      </c>
      <c r="C31" s="12">
        <v>49.888897403336692</v>
      </c>
      <c r="D31" s="12">
        <v>4.1536006496825157</v>
      </c>
      <c r="E31" s="12">
        <v>9.5768447457963877</v>
      </c>
      <c r="F31" s="12">
        <v>0.68373312384761487</v>
      </c>
      <c r="G31" s="13">
        <v>0.49029351277022365</v>
      </c>
      <c r="H31" s="13">
        <v>1.5829298076768871E-2</v>
      </c>
      <c r="I31" s="12">
        <v>6.0748858067731089</v>
      </c>
      <c r="J31" s="12">
        <f t="shared" si="0"/>
        <v>43.194153052880075</v>
      </c>
      <c r="K31" s="27">
        <v>78.888885354203865</v>
      </c>
      <c r="L31" s="27">
        <v>11.618307340685796</v>
      </c>
      <c r="M31" s="27">
        <f t="shared" si="1"/>
        <v>19.722221338550966</v>
      </c>
      <c r="N31" s="33">
        <v>0.27804718458132899</v>
      </c>
      <c r="O31" s="33">
        <v>8.6655059719384642E-2</v>
      </c>
      <c r="P31" s="33">
        <v>1.8779920497567982E-2</v>
      </c>
      <c r="Q31" s="34">
        <v>-0.20327928989485564</v>
      </c>
      <c r="R31" s="40">
        <f t="shared" si="2"/>
        <v>70.931203163404817</v>
      </c>
      <c r="S31" s="38"/>
      <c r="T31" s="38"/>
      <c r="U31" s="38"/>
    </row>
    <row r="32" spans="1:21">
      <c r="A32" s="10">
        <v>4</v>
      </c>
      <c r="B32" s="11">
        <v>25</v>
      </c>
      <c r="C32" s="12">
        <v>31.782315978456015</v>
      </c>
      <c r="D32" s="12">
        <v>2.6461007391937406</v>
      </c>
      <c r="E32" s="12">
        <v>5.292514219010009</v>
      </c>
      <c r="F32" s="12">
        <v>0.37785589889195947</v>
      </c>
      <c r="G32" s="13">
        <v>0.45341085132813069</v>
      </c>
      <c r="H32" s="13">
        <v>1.4638528412016953E-2</v>
      </c>
      <c r="I32" s="12">
        <v>7.0029361641654333</v>
      </c>
      <c r="J32" s="12">
        <f t="shared" si="0"/>
        <v>25.812423780369397</v>
      </c>
      <c r="K32" s="27">
        <v>44.086760562205406</v>
      </c>
      <c r="L32" s="27">
        <v>4.3618520552420481</v>
      </c>
      <c r="M32" s="27">
        <f t="shared" si="1"/>
        <v>11.021690140551351</v>
      </c>
      <c r="N32" s="33">
        <v>0.12445984515613551</v>
      </c>
      <c r="O32" s="33">
        <v>5.6484783242927529E-2</v>
      </c>
      <c r="P32" s="33">
        <v>3.0394723299471886E-3</v>
      </c>
      <c r="Q32" s="34">
        <v>-9.2103819462953665E-2</v>
      </c>
      <c r="R32" s="40">
        <f t="shared" si="2"/>
        <v>88.556193579741205</v>
      </c>
      <c r="S32" s="38"/>
      <c r="T32" s="38"/>
      <c r="U32" s="38"/>
    </row>
    <row r="33" spans="1:21">
      <c r="A33" s="10">
        <v>4</v>
      </c>
      <c r="B33" s="11">
        <v>5</v>
      </c>
      <c r="C33" s="12">
        <v>28.947004860533347</v>
      </c>
      <c r="D33" s="12">
        <v>2.4100412006105527</v>
      </c>
      <c r="E33" s="12">
        <v>3.9885875369445891</v>
      </c>
      <c r="F33" s="12">
        <v>0.28476283042719475</v>
      </c>
      <c r="G33" s="13">
        <v>0.45525498440023532</v>
      </c>
      <c r="H33" s="13">
        <v>1.4698066895254549E-2</v>
      </c>
      <c r="I33" s="12">
        <v>8.4633278753236976</v>
      </c>
      <c r="J33" s="12">
        <f t="shared" si="0"/>
        <v>19.374168892858552</v>
      </c>
      <c r="K33" s="27">
        <v>27.887838650861799</v>
      </c>
      <c r="L33" s="27">
        <v>4.2652892070123176</v>
      </c>
      <c r="M33" s="27">
        <f t="shared" si="1"/>
        <v>6.9719596627154496</v>
      </c>
      <c r="N33" s="33">
        <v>8.1892613735213865E-2</v>
      </c>
      <c r="O33" s="33">
        <v>4.7760192222091852E-2</v>
      </c>
      <c r="P33" s="33">
        <v>6.9810351842683454E-3</v>
      </c>
      <c r="Q33" s="34">
        <v>-6.2831650210783963E-2</v>
      </c>
      <c r="R33" s="40">
        <f t="shared" si="2"/>
        <v>85.135390662436549</v>
      </c>
      <c r="S33" s="38">
        <f>AVERAGE(R4:R33)</f>
        <v>67.18736649694705</v>
      </c>
      <c r="T33" s="38">
        <f>STDEV(R4:R33)</f>
        <v>39.002035508356165</v>
      </c>
      <c r="U33" s="38"/>
    </row>
    <row r="34" spans="1:21">
      <c r="G34" s="18"/>
      <c r="H34" s="18"/>
    </row>
    <row r="35" spans="1:21">
      <c r="G35" s="18"/>
      <c r="H35" s="18"/>
    </row>
    <row r="36" spans="1:21">
      <c r="G36" s="18"/>
      <c r="H36" s="18"/>
    </row>
    <row r="37" spans="1:21">
      <c r="G37" s="18"/>
      <c r="H37" s="18"/>
    </row>
    <row r="38" spans="1:21">
      <c r="G38" s="18"/>
      <c r="H38" s="18"/>
    </row>
    <row r="39" spans="1:21">
      <c r="G39" s="18"/>
      <c r="H39" s="18"/>
    </row>
    <row r="40" spans="1:21">
      <c r="G40" s="18"/>
      <c r="H40" s="18"/>
    </row>
    <row r="41" spans="1:21">
      <c r="G41" s="18"/>
      <c r="H41" s="18"/>
    </row>
    <row r="42" spans="1:21">
      <c r="G42" s="18"/>
      <c r="H42" s="18"/>
    </row>
    <row r="43" spans="1:21">
      <c r="G43" s="18"/>
      <c r="H43" s="18"/>
    </row>
    <row r="44" spans="1:21">
      <c r="G44" s="18"/>
      <c r="H44" s="18"/>
    </row>
    <row r="45" spans="1:21">
      <c r="G45" s="18"/>
      <c r="H45" s="18"/>
    </row>
    <row r="46" spans="1:21">
      <c r="G46" s="18"/>
      <c r="H46" s="18"/>
    </row>
    <row r="47" spans="1:21">
      <c r="G47" s="18"/>
      <c r="H47" s="18"/>
    </row>
    <row r="48" spans="1:21">
      <c r="G48" s="18"/>
      <c r="H48" s="18"/>
    </row>
    <row r="49" spans="7:8">
      <c r="G49" s="18"/>
      <c r="H49" s="18"/>
    </row>
    <row r="50" spans="7:8">
      <c r="G50" s="18"/>
      <c r="H50" s="18"/>
    </row>
    <row r="51" spans="7:8">
      <c r="G51" s="18"/>
      <c r="H51" s="18"/>
    </row>
    <row r="52" spans="7:8">
      <c r="G52" s="18"/>
      <c r="H52" s="18"/>
    </row>
    <row r="53" spans="7:8">
      <c r="G53" s="18"/>
      <c r="H53" s="18"/>
    </row>
    <row r="54" spans="7:8">
      <c r="G54" s="18"/>
      <c r="H54" s="18"/>
    </row>
    <row r="55" spans="7:8">
      <c r="G55" s="18"/>
      <c r="H55" s="18"/>
    </row>
    <row r="56" spans="7:8">
      <c r="G56" s="18"/>
      <c r="H56" s="18"/>
    </row>
    <row r="57" spans="7:8">
      <c r="G57" s="18"/>
      <c r="H57" s="18"/>
    </row>
    <row r="58" spans="7:8">
      <c r="G58" s="18"/>
      <c r="H58" s="18"/>
    </row>
    <row r="59" spans="7:8">
      <c r="G59" s="18"/>
      <c r="H59" s="18"/>
    </row>
    <row r="60" spans="7:8">
      <c r="G60" s="18"/>
      <c r="H60" s="18"/>
    </row>
    <row r="61" spans="7:8">
      <c r="G61" s="18"/>
      <c r="H61" s="18"/>
    </row>
    <row r="62" spans="7:8">
      <c r="G62" s="18"/>
      <c r="H62" s="18"/>
    </row>
    <row r="63" spans="7:8">
      <c r="G63" s="18"/>
      <c r="H63" s="18"/>
    </row>
    <row r="64" spans="7:8">
      <c r="G64" s="18"/>
      <c r="H64" s="18"/>
    </row>
    <row r="65" spans="7:8">
      <c r="G65" s="18"/>
      <c r="H65" s="18"/>
    </row>
  </sheetData>
  <sheetCalcPr fullCalcOnLoad="1"/>
  <phoneticPr fontId="22" type="noConversion"/>
  <pageMargins left="0.75" right="0.75" top="1" bottom="1" header="0.5" footer="0.5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S66"/>
  <sheetViews>
    <sheetView topLeftCell="D1" workbookViewId="0">
      <selection activeCell="E25" sqref="E25"/>
    </sheetView>
  </sheetViews>
  <sheetFormatPr baseColWidth="10" defaultRowHeight="15"/>
  <cols>
    <col min="1" max="1" width="10.83203125" style="14"/>
    <col min="2" max="2" width="17.83203125" style="14" bestFit="1" customWidth="1"/>
    <col min="3" max="3" width="23.1640625" style="14" bestFit="1" customWidth="1"/>
    <col min="4" max="4" width="25.1640625" style="14" bestFit="1" customWidth="1"/>
    <col min="5" max="5" width="23.83203125" style="14" bestFit="1" customWidth="1"/>
    <col min="6" max="6" width="25.1640625" style="14" bestFit="1" customWidth="1"/>
    <col min="7" max="7" width="23.1640625" style="14" bestFit="1" customWidth="1"/>
    <col min="8" max="8" width="25" style="14" bestFit="1" customWidth="1"/>
    <col min="9" max="9" width="18" style="14" bestFit="1" customWidth="1"/>
    <col min="10" max="10" width="22.6640625" style="14" bestFit="1" customWidth="1"/>
    <col min="11" max="11" width="17.6640625" style="14" bestFit="1" customWidth="1"/>
    <col min="12" max="12" width="27.83203125" style="14" bestFit="1" customWidth="1"/>
    <col min="13" max="13" width="15" style="14" bestFit="1" customWidth="1"/>
    <col min="14" max="14" width="24.1640625" style="14" bestFit="1" customWidth="1"/>
    <col min="15" max="15" width="15.1640625" style="14" bestFit="1" customWidth="1"/>
    <col min="16" max="16" width="24.1640625" style="14" bestFit="1" customWidth="1"/>
    <col min="17" max="17" width="15.1640625" style="14" bestFit="1" customWidth="1"/>
    <col min="18" max="18" width="24.1640625" style="14" bestFit="1" customWidth="1"/>
    <col min="19" max="19" width="13.5" style="14" bestFit="1" customWidth="1"/>
    <col min="20" max="16384" width="10.83203125" style="14"/>
  </cols>
  <sheetData>
    <row r="1" spans="1:10">
      <c r="A1" s="14" t="s">
        <v>159</v>
      </c>
    </row>
    <row r="2" spans="1:10">
      <c r="A2" s="6" t="s">
        <v>98</v>
      </c>
      <c r="B2" s="2" t="s">
        <v>185</v>
      </c>
      <c r="C2" s="8" t="s">
        <v>162</v>
      </c>
      <c r="D2" s="8" t="s">
        <v>163</v>
      </c>
      <c r="E2" s="2" t="s">
        <v>164</v>
      </c>
      <c r="F2" s="2" t="s">
        <v>165</v>
      </c>
      <c r="G2" s="2" t="s">
        <v>166</v>
      </c>
      <c r="H2" s="39" t="s">
        <v>161</v>
      </c>
      <c r="I2" s="39" t="s">
        <v>167</v>
      </c>
      <c r="J2" s="39" t="s">
        <v>187</v>
      </c>
    </row>
    <row r="3" spans="1:10">
      <c r="A3" s="11">
        <v>1</v>
      </c>
      <c r="B3" s="11" t="s">
        <v>52</v>
      </c>
      <c r="C3" s="41">
        <v>192.47403856386018</v>
      </c>
      <c r="D3" s="41">
        <v>28.583007596209441</v>
      </c>
      <c r="E3" s="41">
        <v>0.90153171318367953</v>
      </c>
      <c r="F3" s="41">
        <v>3163.0433396493099</v>
      </c>
      <c r="G3" s="41">
        <v>790.76083491232748</v>
      </c>
      <c r="H3" s="41">
        <v>11.062241631903561</v>
      </c>
      <c r="I3" s="41">
        <v>2.2625320861299749</v>
      </c>
      <c r="J3" s="41">
        <v>0.47056747574822738</v>
      </c>
    </row>
    <row r="4" spans="1:10">
      <c r="A4" s="11">
        <v>1</v>
      </c>
      <c r="B4" s="11" t="s">
        <v>53</v>
      </c>
      <c r="C4" s="41">
        <v>148.64240773992091</v>
      </c>
      <c r="D4" s="41">
        <v>22.768791345177355</v>
      </c>
      <c r="E4" s="41">
        <v>0.54383442897274203</v>
      </c>
      <c r="F4" s="41">
        <v>1660.0116777319572</v>
      </c>
      <c r="G4" s="41">
        <v>415.0029194329893</v>
      </c>
      <c r="H4" s="41">
        <v>9.9111726673858289</v>
      </c>
      <c r="I4" s="41">
        <v>9.6044306526390351</v>
      </c>
      <c r="J4" s="41">
        <v>1.0609959591702742</v>
      </c>
    </row>
    <row r="5" spans="1:10">
      <c r="A5" s="11">
        <v>1</v>
      </c>
      <c r="B5" s="11" t="s">
        <v>54</v>
      </c>
      <c r="C5" s="41">
        <v>341.11644630378112</v>
      </c>
      <c r="D5" s="41">
        <v>51.351798941386797</v>
      </c>
      <c r="E5" s="41">
        <v>1.4453661421564215</v>
      </c>
      <c r="F5" s="41">
        <v>4823.0550173812671</v>
      </c>
      <c r="G5" s="41">
        <v>1205.7637543453168</v>
      </c>
      <c r="H5" s="41">
        <v>20.973414299289391</v>
      </c>
      <c r="I5" s="41">
        <v>11.866962738769011</v>
      </c>
      <c r="J5" s="41">
        <v>1.5315634349185014</v>
      </c>
    </row>
    <row r="6" spans="1:10">
      <c r="A6" s="11">
        <v>2</v>
      </c>
      <c r="B6" s="11" t="s">
        <v>52</v>
      </c>
      <c r="C6" s="41">
        <v>183.16837103901713</v>
      </c>
      <c r="D6" s="41">
        <v>25.158512577684167</v>
      </c>
      <c r="E6" s="41">
        <v>0.78060905372812206</v>
      </c>
      <c r="F6" s="41">
        <v>2545.8445774474458</v>
      </c>
      <c r="G6" s="41">
        <v>636.46114436186144</v>
      </c>
      <c r="H6" s="41">
        <v>10.747225248974127</v>
      </c>
      <c r="I6" s="41">
        <v>3.4989714385551656</v>
      </c>
      <c r="J6" s="41">
        <v>0.45628026105761821</v>
      </c>
    </row>
    <row r="7" spans="1:10">
      <c r="A7" s="11">
        <v>2</v>
      </c>
      <c r="B7" s="11" t="s">
        <v>53</v>
      </c>
      <c r="C7" s="41">
        <v>124.18199126607416</v>
      </c>
      <c r="D7" s="41">
        <v>16.063873914084187</v>
      </c>
      <c r="E7" s="41">
        <v>0.53490365648710259</v>
      </c>
      <c r="F7" s="41">
        <v>1079.3757609415261</v>
      </c>
      <c r="G7" s="41">
        <v>269.84394023538152</v>
      </c>
      <c r="H7" s="41">
        <v>18.109164573611633</v>
      </c>
      <c r="I7" s="41">
        <v>5.8094270168561426</v>
      </c>
      <c r="J7" s="41">
        <v>0.92631944362538032</v>
      </c>
    </row>
    <row r="8" spans="1:10">
      <c r="A8" s="11">
        <v>2</v>
      </c>
      <c r="B8" s="11" t="s">
        <v>54</v>
      </c>
      <c r="C8" s="41">
        <v>307.35036230509132</v>
      </c>
      <c r="D8" s="41">
        <v>41.222386491768347</v>
      </c>
      <c r="E8" s="41">
        <v>1.3155127102152244</v>
      </c>
      <c r="F8" s="41">
        <v>3625.2203383889719</v>
      </c>
      <c r="G8" s="41">
        <v>906.30508459724297</v>
      </c>
      <c r="H8" s="41">
        <v>28.856389822585761</v>
      </c>
      <c r="I8" s="41">
        <v>9.3083984554113091</v>
      </c>
      <c r="J8" s="41">
        <v>1.3825997046829985</v>
      </c>
    </row>
    <row r="9" spans="1:10">
      <c r="A9" s="11">
        <v>3</v>
      </c>
      <c r="B9" s="11" t="s">
        <v>52</v>
      </c>
      <c r="C9" s="41">
        <v>160.35535848790826</v>
      </c>
      <c r="D9" s="41">
        <v>22.731443292709947</v>
      </c>
      <c r="E9" s="41">
        <v>0.72105866279387842</v>
      </c>
      <c r="F9" s="41">
        <v>2449.4376706445992</v>
      </c>
      <c r="G9" s="41">
        <v>612.35941766114979</v>
      </c>
      <c r="H9" s="41">
        <v>6.4932885594704075</v>
      </c>
      <c r="I9" s="41">
        <v>3.0440028976506932</v>
      </c>
      <c r="J9" s="41">
        <v>0.2550471698894583</v>
      </c>
    </row>
    <row r="10" spans="1:10">
      <c r="A10" s="11">
        <v>3</v>
      </c>
      <c r="B10" s="11" t="s">
        <v>53</v>
      </c>
      <c r="C10" s="41">
        <v>146.30687659081119</v>
      </c>
      <c r="D10" s="41">
        <v>20.358345822428983</v>
      </c>
      <c r="E10" s="41">
        <v>0.5314801937009408</v>
      </c>
      <c r="F10" s="41">
        <v>1723.534421320845</v>
      </c>
      <c r="G10" s="41">
        <v>430.88360533021125</v>
      </c>
      <c r="H10" s="41">
        <v>12.801695450393497</v>
      </c>
      <c r="I10" s="41">
        <v>4.0793697818511596</v>
      </c>
      <c r="J10" s="41">
        <v>0.56333190239221986</v>
      </c>
    </row>
    <row r="11" spans="1:10">
      <c r="A11" s="11">
        <v>3</v>
      </c>
      <c r="B11" s="11" t="s">
        <v>54</v>
      </c>
      <c r="C11" s="41">
        <v>306.66223507871945</v>
      </c>
      <c r="D11" s="41">
        <v>43.089789115138927</v>
      </c>
      <c r="E11" s="41">
        <v>1.2525388564948192</v>
      </c>
      <c r="F11" s="41">
        <v>4172.9720919654437</v>
      </c>
      <c r="G11" s="41">
        <v>1043.2430229913609</v>
      </c>
      <c r="H11" s="41">
        <v>19.294984009863906</v>
      </c>
      <c r="I11" s="41">
        <v>7.1233726795018528</v>
      </c>
      <c r="J11" s="41">
        <v>0.81837907228167817</v>
      </c>
    </row>
    <row r="12" spans="1:10">
      <c r="A12" s="11">
        <v>4</v>
      </c>
      <c r="B12" s="11" t="s">
        <v>52</v>
      </c>
      <c r="C12" s="41">
        <v>222.74707939027172</v>
      </c>
      <c r="D12" s="41">
        <v>32.32889535110116</v>
      </c>
      <c r="E12" s="41">
        <v>1.0454957656521868</v>
      </c>
      <c r="F12" s="41">
        <v>3633.3094062026894</v>
      </c>
      <c r="G12" s="41">
        <v>908.32735155067235</v>
      </c>
      <c r="H12" s="41">
        <v>18.182998387357728</v>
      </c>
      <c r="I12" s="41">
        <v>5.969190973075853</v>
      </c>
      <c r="J12" s="41">
        <v>1.1040244374945298</v>
      </c>
    </row>
    <row r="13" spans="1:10">
      <c r="A13" s="11">
        <v>4</v>
      </c>
      <c r="B13" s="11" t="s">
        <v>53</v>
      </c>
      <c r="C13" s="41">
        <v>99.322825571647712</v>
      </c>
      <c r="D13" s="41">
        <v>10.799682542564753</v>
      </c>
      <c r="E13" s="41">
        <v>0.53996442756229834</v>
      </c>
      <c r="F13" s="41">
        <v>650.19282476858996</v>
      </c>
      <c r="G13" s="41">
        <v>162.54820619214749</v>
      </c>
      <c r="H13" s="41">
        <v>14.101073382743657</v>
      </c>
      <c r="I13" s="41">
        <v>9.4417515037143271</v>
      </c>
      <c r="J13" s="41">
        <v>0.70048701014844483</v>
      </c>
    </row>
    <row r="14" spans="1:10">
      <c r="A14" s="11">
        <v>4</v>
      </c>
      <c r="B14" s="11" t="s">
        <v>54</v>
      </c>
      <c r="C14" s="41">
        <v>322.06990496191946</v>
      </c>
      <c r="D14" s="41">
        <v>43.128577893665913</v>
      </c>
      <c r="E14" s="41">
        <v>1.5854601932144849</v>
      </c>
      <c r="F14" s="41">
        <v>4283.5022309712795</v>
      </c>
      <c r="G14" s="41">
        <v>1070.8755577428199</v>
      </c>
      <c r="H14" s="41">
        <v>32.284071770101377</v>
      </c>
      <c r="I14" s="41">
        <v>15.410942476790181</v>
      </c>
      <c r="J14" s="41">
        <v>1.8045114476429749</v>
      </c>
    </row>
    <row r="15" spans="1:10">
      <c r="A15" s="11"/>
      <c r="B15" s="40"/>
      <c r="C15" s="40"/>
      <c r="D15" s="40"/>
      <c r="E15" s="40"/>
      <c r="F15" s="40"/>
      <c r="G15" s="40"/>
      <c r="H15" s="40"/>
      <c r="I15" s="40"/>
    </row>
    <row r="16" spans="1:10">
      <c r="A16" s="14" t="s">
        <v>158</v>
      </c>
    </row>
    <row r="17" spans="1:19">
      <c r="A17" s="6" t="s">
        <v>188</v>
      </c>
      <c r="B17" s="6" t="s">
        <v>106</v>
      </c>
      <c r="C17" s="8" t="s">
        <v>218</v>
      </c>
      <c r="D17" s="8" t="s">
        <v>189</v>
      </c>
      <c r="E17" s="8" t="s">
        <v>220</v>
      </c>
      <c r="F17" s="8" t="s">
        <v>190</v>
      </c>
      <c r="G17" s="2" t="s">
        <v>191</v>
      </c>
      <c r="H17" s="2" t="s">
        <v>192</v>
      </c>
      <c r="I17" s="30" t="s">
        <v>193</v>
      </c>
      <c r="J17" s="30" t="s">
        <v>194</v>
      </c>
      <c r="K17" s="30" t="s">
        <v>195</v>
      </c>
      <c r="L17" s="30" t="s">
        <v>196</v>
      </c>
      <c r="M17" s="31" t="s">
        <v>197</v>
      </c>
      <c r="N17" s="31" t="s">
        <v>160</v>
      </c>
      <c r="O17" s="31" t="s">
        <v>9</v>
      </c>
      <c r="P17" s="31" t="s">
        <v>198</v>
      </c>
      <c r="Q17" s="31" t="s">
        <v>10</v>
      </c>
      <c r="R17" s="31" t="s">
        <v>199</v>
      </c>
      <c r="S17" s="31" t="s">
        <v>11</v>
      </c>
    </row>
    <row r="18" spans="1:19">
      <c r="A18" s="10">
        <v>1</v>
      </c>
      <c r="B18" s="11">
        <v>5</v>
      </c>
      <c r="C18" s="27">
        <v>2.3981926523418986</v>
      </c>
      <c r="D18" s="27">
        <f>($B18-0)*AVERAGE(C18,C18)</f>
        <v>11.990963261709492</v>
      </c>
      <c r="E18" s="27">
        <v>0.36012388585105193</v>
      </c>
      <c r="F18" s="27">
        <f>($B18-0)*AVERAGE(E18,E18)</f>
        <v>1.8006194292552595</v>
      </c>
      <c r="G18" s="13">
        <v>1.6817636898512966E-2</v>
      </c>
      <c r="H18" s="27">
        <f>($B18-0)*AVERAGE(G18,G18)</f>
        <v>8.4088184492564833E-2</v>
      </c>
      <c r="I18" s="27">
        <v>31.278491976223609</v>
      </c>
      <c r="J18" s="27">
        <f>($B18-0)*AVERAGE(I18,I18)</f>
        <v>156.39245988111804</v>
      </c>
      <c r="K18" s="27">
        <f t="shared" ref="K18:K23" si="0">(I18*250)/1000</f>
        <v>7.8196229940559023</v>
      </c>
      <c r="L18" s="27">
        <f>($B18-0)*AVERAGE(K18,K18)</f>
        <v>39.098114970279511</v>
      </c>
      <c r="M18" s="35">
        <v>7.3169522868348283E-2</v>
      </c>
      <c r="N18" s="27">
        <f>($B18-0)*AVERAGE(M18,M18)</f>
        <v>0.3658476143417414</v>
      </c>
      <c r="O18" s="35">
        <v>3.7070315189050983E-2</v>
      </c>
      <c r="P18" s="27">
        <f>($B18-0)*AVERAGE(O18,O18)</f>
        <v>0.18535157594525492</v>
      </c>
      <c r="Q18" s="35">
        <v>1.02417530360442E-3</v>
      </c>
      <c r="R18" s="27">
        <f>($B18-0)*AVERAGE(Q18,Q18)</f>
        <v>5.1208765180220999E-3</v>
      </c>
      <c r="S18" s="36">
        <v>-5.0671741553369412E-2</v>
      </c>
    </row>
    <row r="19" spans="1:19">
      <c r="A19" s="10">
        <v>1</v>
      </c>
      <c r="B19" s="11">
        <v>25</v>
      </c>
      <c r="C19" s="27">
        <v>2.473841075903306</v>
      </c>
      <c r="D19" s="27">
        <f>($B19-$B18)*AVERAGE(C18:C19)</f>
        <v>48.72033728245205</v>
      </c>
      <c r="E19" s="27">
        <v>0.32687636139935022</v>
      </c>
      <c r="F19" s="27">
        <f>($B19-$B18)*AVERAGE(E18:E19)</f>
        <v>6.8700024725040221</v>
      </c>
      <c r="G19" s="13">
        <v>1.1423450317186765E-2</v>
      </c>
      <c r="H19" s="27">
        <f>($B19-$B18)*AVERAGE(G18:G19)</f>
        <v>0.28241087215699728</v>
      </c>
      <c r="I19" s="27">
        <v>45.719387292725266</v>
      </c>
      <c r="J19" s="27">
        <f>($B19-$B18)*AVERAGE(I18:I19)</f>
        <v>769.97879268948873</v>
      </c>
      <c r="K19" s="27">
        <f t="shared" si="0"/>
        <v>11.429846823181316</v>
      </c>
      <c r="L19" s="27">
        <f>($B19-$B18)*AVERAGE(K18:K19)</f>
        <v>192.49469817237218</v>
      </c>
      <c r="M19" s="35">
        <v>9.1451332767670188E-2</v>
      </c>
      <c r="N19" s="27">
        <f>($B19-$B18)*AVERAGE(M18:M19)</f>
        <v>1.6462085563601847</v>
      </c>
      <c r="O19" s="35">
        <v>9.4639791017080352E-3</v>
      </c>
      <c r="P19" s="27">
        <f>($B19-$B18)*AVERAGE(O18:O19)</f>
        <v>0.46534294290759015</v>
      </c>
      <c r="Q19" s="35">
        <v>2.1625629432052464E-3</v>
      </c>
      <c r="R19" s="27">
        <f>($B19-$B18)*AVERAGE(Q18:Q19)</f>
        <v>3.1867382468096658E-2</v>
      </c>
      <c r="S19" s="36">
        <v>-6.9640091562881451E-2</v>
      </c>
    </row>
    <row r="20" spans="1:19">
      <c r="A20" s="10">
        <v>1</v>
      </c>
      <c r="B20" s="11">
        <v>45</v>
      </c>
      <c r="C20" s="27">
        <v>2.7026092001673225</v>
      </c>
      <c r="D20" s="27">
        <f t="shared" ref="D20:R25" si="1">($B20-$B19)*AVERAGE(C19:C20)</f>
        <v>51.764502760706286</v>
      </c>
      <c r="E20" s="27">
        <v>0.39780441356298046</v>
      </c>
      <c r="F20" s="27">
        <f t="shared" si="1"/>
        <v>7.2468077496233079</v>
      </c>
      <c r="G20" s="13">
        <v>9.7206496965915185E-3</v>
      </c>
      <c r="H20" s="27">
        <f t="shared" si="1"/>
        <v>0.21144100013778283</v>
      </c>
      <c r="I20" s="27">
        <v>39.620653444792865</v>
      </c>
      <c r="J20" s="27">
        <f t="shared" si="1"/>
        <v>853.40040737518143</v>
      </c>
      <c r="K20" s="27">
        <f t="shared" si="0"/>
        <v>9.9051633611982162</v>
      </c>
      <c r="L20" s="27">
        <f t="shared" si="1"/>
        <v>213.35010184379536</v>
      </c>
      <c r="M20" s="35">
        <v>0.11242385511385095</v>
      </c>
      <c r="N20" s="27">
        <f t="shared" si="1"/>
        <v>2.0387518788152112</v>
      </c>
      <c r="O20" s="35">
        <v>9.0840277461189892E-3</v>
      </c>
      <c r="P20" s="27">
        <f t="shared" si="1"/>
        <v>0.18548006847827023</v>
      </c>
      <c r="Q20" s="35">
        <v>3.4525641985573554E-3</v>
      </c>
      <c r="R20" s="27">
        <f t="shared" si="1"/>
        <v>5.615127141762602E-2</v>
      </c>
      <c r="S20" s="36">
        <v>-8.4106830854539627E-2</v>
      </c>
    </row>
    <row r="21" spans="1:19">
      <c r="A21" s="10">
        <v>1</v>
      </c>
      <c r="B21" s="11">
        <v>75</v>
      </c>
      <c r="C21" s="27">
        <v>2.6306064837655003</v>
      </c>
      <c r="D21" s="27">
        <f>($B21-$B20)*AVERAGE(C20:C21)</f>
        <v>79.998235258992338</v>
      </c>
      <c r="E21" s="27">
        <v>0.44656744942547627</v>
      </c>
      <c r="F21" s="27">
        <f t="shared" si="1"/>
        <v>12.66557794482685</v>
      </c>
      <c r="G21" s="13">
        <v>1.1852127396497457E-2</v>
      </c>
      <c r="H21" s="27">
        <f t="shared" si="1"/>
        <v>0.32359165639633464</v>
      </c>
      <c r="I21" s="27">
        <v>52.597458535441945</v>
      </c>
      <c r="J21" s="27">
        <f>($B21-$B20)*AVERAGE(I20:I21)</f>
        <v>1383.2716797035221</v>
      </c>
      <c r="K21" s="27">
        <f t="shared" si="0"/>
        <v>13.149364633860486</v>
      </c>
      <c r="L21" s="27">
        <f>($B21-$B20)*AVERAGE(K20:K21)</f>
        <v>345.81791992588052</v>
      </c>
      <c r="M21" s="35">
        <v>0.35500505037857738</v>
      </c>
      <c r="N21" s="27">
        <f t="shared" si="1"/>
        <v>7.0114335823864247</v>
      </c>
      <c r="O21" s="35">
        <v>8.6006472173804985E-2</v>
      </c>
      <c r="P21" s="27">
        <f t="shared" si="1"/>
        <v>1.4263574987988596</v>
      </c>
      <c r="Q21" s="35">
        <v>2.1709298824408151E-2</v>
      </c>
      <c r="R21" s="27">
        <f t="shared" si="1"/>
        <v>0.3774279453444826</v>
      </c>
      <c r="S21" s="36">
        <v>-0.26902371852742718</v>
      </c>
    </row>
    <row r="22" spans="1:19">
      <c r="A22" s="10">
        <v>1</v>
      </c>
      <c r="B22" s="11">
        <v>100</v>
      </c>
      <c r="C22" s="27">
        <v>2.3954583719722091</v>
      </c>
      <c r="D22" s="27">
        <f>($B22-$B21)*AVERAGE(C21:C22)</f>
        <v>62.825810696721376</v>
      </c>
      <c r="E22" s="27">
        <v>0.38228890215218636</v>
      </c>
      <c r="F22" s="27">
        <f t="shared" si="1"/>
        <v>10.360704394720782</v>
      </c>
      <c r="G22" s="13">
        <v>7.7796951430458873E-3</v>
      </c>
      <c r="H22" s="27">
        <f t="shared" si="1"/>
        <v>0.2453977817442918</v>
      </c>
      <c r="I22" s="27">
        <v>33.528816387964746</v>
      </c>
      <c r="J22" s="27">
        <f t="shared" si="1"/>
        <v>1076.5784365425836</v>
      </c>
      <c r="K22" s="27">
        <f t="shared" si="0"/>
        <v>8.3822040969911864</v>
      </c>
      <c r="L22" s="27">
        <f t="shared" si="1"/>
        <v>269.14460913564591</v>
      </c>
      <c r="M22" s="35">
        <v>0.16313587046982889</v>
      </c>
      <c r="N22" s="27">
        <f t="shared" si="1"/>
        <v>6.476761510605078</v>
      </c>
      <c r="O22" s="35">
        <v>5.2856616859268984E-2</v>
      </c>
      <c r="P22" s="27">
        <f t="shared" si="1"/>
        <v>1.7357886129134248</v>
      </c>
      <c r="Q22" s="35">
        <v>7.0521779434793378E-3</v>
      </c>
      <c r="R22" s="27">
        <f t="shared" si="1"/>
        <v>0.35951845959859363</v>
      </c>
      <c r="S22" s="36">
        <v>-0.12332382448811326</v>
      </c>
    </row>
    <row r="23" spans="1:19">
      <c r="A23" s="10">
        <v>1</v>
      </c>
      <c r="B23" s="11">
        <v>125</v>
      </c>
      <c r="C23" s="27">
        <v>1.2014892772078223</v>
      </c>
      <c r="D23" s="27">
        <f t="shared" si="1"/>
        <v>44.961845614750395</v>
      </c>
      <c r="E23" s="27">
        <v>0.17172124729140906</v>
      </c>
      <c r="F23" s="27">
        <f t="shared" si="1"/>
        <v>6.9251268680449423</v>
      </c>
      <c r="G23" s="13">
        <v>4.1121245756099685E-3</v>
      </c>
      <c r="H23" s="27">
        <f t="shared" si="1"/>
        <v>0.14864774648319817</v>
      </c>
      <c r="I23" s="27">
        <v>13.14584290718515</v>
      </c>
      <c r="J23" s="27">
        <f>($B23-$B22)*AVERAGE(I22:I23)</f>
        <v>583.43324118937369</v>
      </c>
      <c r="K23" s="27">
        <f t="shared" si="0"/>
        <v>3.2864607267962875</v>
      </c>
      <c r="L23" s="27">
        <f>($B23-$B22)*AVERAGE(K22:K23)</f>
        <v>145.85831029734342</v>
      </c>
      <c r="M23" s="35">
        <v>3.3737728896436919E-2</v>
      </c>
      <c r="N23" s="27">
        <f t="shared" si="1"/>
        <v>2.4609199920783227</v>
      </c>
      <c r="O23" s="35">
        <v>8.7417129243017686E-2</v>
      </c>
      <c r="P23" s="27">
        <f t="shared" si="1"/>
        <v>1.7534218262785832</v>
      </c>
      <c r="Q23" s="35">
        <v>6.9503681755533099E-3</v>
      </c>
      <c r="R23" s="27">
        <f t="shared" si="1"/>
        <v>0.1750318264879081</v>
      </c>
      <c r="S23" s="36">
        <v>-2.2191453246289447E-2</v>
      </c>
    </row>
    <row r="24" spans="1:19">
      <c r="A24" s="10">
        <v>1</v>
      </c>
      <c r="B24" s="11">
        <v>150</v>
      </c>
      <c r="C24" s="27">
        <v>0.71205309103341363</v>
      </c>
      <c r="D24" s="27">
        <f t="shared" si="1"/>
        <v>23.919279603015447</v>
      </c>
      <c r="E24" s="27">
        <v>8.9710686977211601E-2</v>
      </c>
      <c r="F24" s="27">
        <f>($B24-$B23)*AVERAGE(E23:E24)</f>
        <v>3.2678991783577582</v>
      </c>
      <c r="G24" s="13">
        <v>2.4331393483097595E-3</v>
      </c>
      <c r="H24" s="27">
        <f>($B24-$B23)*AVERAGE(G23:G24)</f>
        <v>8.1815799048996607E-2</v>
      </c>
      <c r="I24" s="27" t="s">
        <v>200</v>
      </c>
      <c r="J24" s="27"/>
      <c r="K24" s="27" t="s">
        <v>200</v>
      </c>
      <c r="L24" s="27"/>
      <c r="M24" s="35">
        <v>1.0248397263876692E-2</v>
      </c>
      <c r="N24" s="27">
        <f>($B24-$B23)*AVERAGE(M23:M24)</f>
        <v>0.54982657700392013</v>
      </c>
      <c r="O24" s="35">
        <v>0.14788303517417975</v>
      </c>
      <c r="P24" s="27">
        <f>($B24-$B23)*AVERAGE(O23:O24)</f>
        <v>2.9412520552149677</v>
      </c>
      <c r="Q24" s="35">
        <v>1.2105432346525139E-2</v>
      </c>
      <c r="R24" s="27">
        <f>($B24-$B23)*AVERAGE(Q23:Q24)</f>
        <v>0.2381975065259806</v>
      </c>
      <c r="S24" s="36">
        <v>1.1351286729910149E-3</v>
      </c>
    </row>
    <row r="25" spans="1:19">
      <c r="A25" s="10">
        <v>1</v>
      </c>
      <c r="B25" s="11">
        <v>175</v>
      </c>
      <c r="C25" s="27">
        <v>0.64278465500128124</v>
      </c>
      <c r="D25" s="27">
        <f t="shared" si="1"/>
        <v>16.935471825433684</v>
      </c>
      <c r="E25" s="27">
        <v>8.7494185347098144E-2</v>
      </c>
      <c r="F25" s="27">
        <f t="shared" si="1"/>
        <v>2.215060904053872</v>
      </c>
      <c r="G25" s="13">
        <v>3.0047087873906818E-3</v>
      </c>
      <c r="H25" s="27">
        <f t="shared" si="1"/>
        <v>6.7973101696255506E-2</v>
      </c>
      <c r="I25" s="27" t="s">
        <v>200</v>
      </c>
      <c r="J25" s="27"/>
      <c r="K25" s="27" t="s">
        <v>200</v>
      </c>
      <c r="L25" s="27"/>
      <c r="M25" s="35">
        <v>2.3644769752003997E-2</v>
      </c>
      <c r="N25" s="27">
        <f t="shared" si="1"/>
        <v>0.42366458769850857</v>
      </c>
      <c r="O25" s="35">
        <v>0.10603441748438507</v>
      </c>
      <c r="P25" s="27">
        <f t="shared" si="1"/>
        <v>3.1739681582320598</v>
      </c>
      <c r="Q25" s="35">
        <v>1.0954420978098216E-2</v>
      </c>
      <c r="R25" s="27">
        <f t="shared" si="1"/>
        <v>0.28824816655779195</v>
      </c>
      <c r="S25" s="36">
        <v>-1.2999700440125033E-2</v>
      </c>
    </row>
    <row r="26" spans="1:19">
      <c r="A26" s="10" t="s">
        <v>55</v>
      </c>
      <c r="B26" s="11"/>
      <c r="C26" s="27"/>
      <c r="D26" s="27">
        <f>SUM(D18:D25)</f>
        <v>341.11644630378112</v>
      </c>
      <c r="E26" s="27"/>
      <c r="F26" s="27">
        <f>SUM(F18:F25)</f>
        <v>51.351798941386797</v>
      </c>
      <c r="G26" s="13"/>
      <c r="H26" s="27">
        <f>SUM(H18:H25)</f>
        <v>1.4453661421564215</v>
      </c>
      <c r="I26" s="27"/>
      <c r="J26" s="27">
        <f>SUM(J18:J25)</f>
        <v>4823.0550173812671</v>
      </c>
      <c r="K26" s="27"/>
      <c r="L26" s="27">
        <f>SUM(L18:L25)</f>
        <v>1205.7637543453168</v>
      </c>
      <c r="M26" s="35"/>
      <c r="N26" s="27">
        <f>SUM(N18:N25)</f>
        <v>20.973414299289391</v>
      </c>
      <c r="O26" s="35"/>
      <c r="P26" s="27">
        <f>SUM(P18:P25)</f>
        <v>11.866962738769011</v>
      </c>
      <c r="Q26" s="35"/>
      <c r="R26" s="27">
        <f>SUM(R18:R25)</f>
        <v>1.5315634349185014</v>
      </c>
      <c r="S26" s="36"/>
    </row>
    <row r="27" spans="1:19">
      <c r="A27" s="10" t="s">
        <v>56</v>
      </c>
      <c r="B27" s="11"/>
      <c r="C27" s="40"/>
      <c r="D27" s="40">
        <f>SUM(D18:D21)</f>
        <v>192.47403856386018</v>
      </c>
      <c r="E27" s="40"/>
      <c r="F27" s="40">
        <f>SUM(F18:F21)</f>
        <v>28.583007596209441</v>
      </c>
      <c r="G27" s="13"/>
      <c r="H27" s="40">
        <f>SUM(H18:H21)</f>
        <v>0.90153171318367953</v>
      </c>
      <c r="I27" s="40"/>
      <c r="J27" s="40">
        <f>SUM(J18:J21)</f>
        <v>3163.0433396493099</v>
      </c>
      <c r="K27" s="40"/>
      <c r="L27" s="40">
        <f>SUM(L18:L21)</f>
        <v>790.76083491232748</v>
      </c>
      <c r="M27" s="35"/>
      <c r="N27" s="40">
        <f>SUM(N18:N21)</f>
        <v>11.062241631903561</v>
      </c>
      <c r="O27" s="35"/>
      <c r="P27" s="40">
        <f>SUM(P18:P21)</f>
        <v>2.2625320861299749</v>
      </c>
      <c r="Q27" s="35"/>
      <c r="R27" s="40">
        <f>SUM(R18:R21)</f>
        <v>0.47056747574822738</v>
      </c>
      <c r="S27" s="36"/>
    </row>
    <row r="28" spans="1:19">
      <c r="A28" s="10" t="s">
        <v>57</v>
      </c>
      <c r="B28" s="11"/>
      <c r="C28" s="40"/>
      <c r="D28" s="40">
        <f>SUM(D22:D25)</f>
        <v>148.64240773992091</v>
      </c>
      <c r="E28" s="40"/>
      <c r="F28" s="40">
        <f>SUM(F22:F25)</f>
        <v>22.768791345177355</v>
      </c>
      <c r="G28" s="13"/>
      <c r="H28" s="40">
        <f>SUM(H22:H25)</f>
        <v>0.54383442897274203</v>
      </c>
      <c r="I28" s="40"/>
      <c r="J28" s="40">
        <f>SUM(J22:J25)</f>
        <v>1660.0116777319572</v>
      </c>
      <c r="K28" s="40"/>
      <c r="L28" s="40">
        <f>SUM(L22:L25)</f>
        <v>415.0029194329893</v>
      </c>
      <c r="M28" s="35"/>
      <c r="N28" s="40">
        <f>SUM(N22:N25)</f>
        <v>9.9111726673858289</v>
      </c>
      <c r="O28" s="35"/>
      <c r="P28" s="40">
        <f>SUM(P22:P25)</f>
        <v>9.6044306526390351</v>
      </c>
      <c r="Q28" s="35"/>
      <c r="R28" s="40">
        <f>SUM(R22:R25)</f>
        <v>1.0609959591702742</v>
      </c>
      <c r="S28" s="36"/>
    </row>
    <row r="29" spans="1:19">
      <c r="A29" s="10"/>
      <c r="B29" s="11"/>
      <c r="C29" s="27"/>
      <c r="D29" s="27"/>
      <c r="E29" s="27"/>
      <c r="F29" s="27"/>
      <c r="G29" s="13"/>
      <c r="H29" s="13"/>
      <c r="I29" s="27"/>
      <c r="J29" s="27"/>
      <c r="K29" s="27"/>
      <c r="L29" s="27"/>
      <c r="M29" s="35"/>
      <c r="N29" s="35"/>
      <c r="O29" s="35"/>
      <c r="P29" s="35"/>
      <c r="Q29" s="35"/>
      <c r="R29" s="35"/>
      <c r="S29" s="36"/>
    </row>
    <row r="30" spans="1:19">
      <c r="A30" s="10">
        <v>2</v>
      </c>
      <c r="B30" s="11">
        <v>5</v>
      </c>
      <c r="C30" s="27">
        <v>2.4136869077701388</v>
      </c>
      <c r="D30" s="27">
        <f>($B30-0)*AVERAGE(C30,C30)</f>
        <v>12.068434538850694</v>
      </c>
      <c r="E30" s="27">
        <v>0.30027834183798885</v>
      </c>
      <c r="F30" s="27">
        <f>($B30-0)*AVERAGE(E30,E30)</f>
        <v>1.5013917091899442</v>
      </c>
      <c r="G30" s="13">
        <v>1.0173142169197246E-2</v>
      </c>
      <c r="H30" s="27">
        <f>($B30-0)*AVERAGE(G30,G30)</f>
        <v>5.0865710845986234E-2</v>
      </c>
      <c r="I30" s="27">
        <v>24.278249005373883</v>
      </c>
      <c r="J30" s="27">
        <f>($B30-0)*AVERAGE(I30,I30)</f>
        <v>121.39124502686941</v>
      </c>
      <c r="K30" s="27">
        <f t="shared" ref="K30:K35" si="2">(I30*250)/1000</f>
        <v>6.0695622513434708</v>
      </c>
      <c r="L30" s="27">
        <f>($B30-0)*AVERAGE(K30,K30)</f>
        <v>30.347811256717353</v>
      </c>
      <c r="M30" s="35">
        <v>5.7535433474441226E-2</v>
      </c>
      <c r="N30" s="27">
        <f>($B30-0)*AVERAGE(M30,M30)</f>
        <v>0.28767716737220611</v>
      </c>
      <c r="O30" s="35">
        <v>3.227844596122334E-2</v>
      </c>
      <c r="P30" s="27">
        <f>($B30-0)*AVERAGE(O30,O30)</f>
        <v>0.1613922298061167</v>
      </c>
      <c r="Q30" s="35">
        <v>3.031987351748558E-4</v>
      </c>
      <c r="R30" s="27">
        <f>($B30-0)*AVERAGE(Q30,Q30)</f>
        <v>1.5159936758742791E-3</v>
      </c>
      <c r="S30" s="36">
        <v>-3.8177236183376727E-2</v>
      </c>
    </row>
    <row r="31" spans="1:19">
      <c r="A31" s="10">
        <v>2</v>
      </c>
      <c r="B31" s="11">
        <v>25</v>
      </c>
      <c r="C31" s="27">
        <v>2.3398613377885242</v>
      </c>
      <c r="D31" s="27">
        <f>($B31-$B30)*AVERAGE(C30:C31)</f>
        <v>47.535482455586632</v>
      </c>
      <c r="E31" s="27">
        <v>0.32687636139935022</v>
      </c>
      <c r="F31" s="27">
        <f>($B31-$B30)*AVERAGE(E30:E31)</f>
        <v>6.2715470323733902</v>
      </c>
      <c r="G31" s="13">
        <v>7.7558797497508485E-3</v>
      </c>
      <c r="H31" s="27">
        <f>($B31-$B30)*AVERAGE(G30:G31)</f>
        <v>0.17929021918948096</v>
      </c>
      <c r="I31" s="27">
        <v>30.385850156154664</v>
      </c>
      <c r="J31" s="27">
        <f>($B31-$B30)*AVERAGE(I30:I31)</f>
        <v>546.64099161528543</v>
      </c>
      <c r="K31" s="27">
        <f t="shared" si="2"/>
        <v>7.596462539038666</v>
      </c>
      <c r="L31" s="27">
        <f>($B31-$B30)*AVERAGE(K30:K31)</f>
        <v>136.66024790382136</v>
      </c>
      <c r="M31" s="35">
        <v>6.4321794103985447E-2</v>
      </c>
      <c r="N31" s="27">
        <f>($B31-$B30)*AVERAGE(M30:M31)</f>
        <v>1.2185722757842667</v>
      </c>
      <c r="O31" s="35">
        <v>6.1679732863835691E-2</v>
      </c>
      <c r="P31" s="27">
        <f>($B31-$B30)*AVERAGE(O30:O31)</f>
        <v>0.93958178825059024</v>
      </c>
      <c r="Q31" s="35">
        <v>2.1855528964983277E-3</v>
      </c>
      <c r="R31" s="27">
        <f>($B31-$B30)*AVERAGE(Q30:Q31)</f>
        <v>2.4887516316731834E-2</v>
      </c>
      <c r="S31" s="36">
        <v>-5.146043512081272E-2</v>
      </c>
    </row>
    <row r="32" spans="1:19">
      <c r="A32" s="10">
        <v>2</v>
      </c>
      <c r="B32" s="11">
        <v>45</v>
      </c>
      <c r="C32" s="27">
        <v>2.4364725775175504</v>
      </c>
      <c r="D32" s="27">
        <f>($B32-$B31)*AVERAGE(C31:C32)</f>
        <v>47.763339153060748</v>
      </c>
      <c r="E32" s="27">
        <v>0.3379588695499175</v>
      </c>
      <c r="F32" s="27">
        <f t="shared" ref="F32:F37" si="3">($B32-$B31)*AVERAGE(E31:E32)</f>
        <v>6.6483523094926777</v>
      </c>
      <c r="G32" s="13">
        <v>1.073280391163065E-2</v>
      </c>
      <c r="H32" s="27">
        <f t="shared" ref="H32:H37" si="4">($B32-$B31)*AVERAGE(G31:G32)</f>
        <v>0.18488683661381497</v>
      </c>
      <c r="I32" s="27">
        <v>35.319026307462828</v>
      </c>
      <c r="J32" s="27">
        <f t="shared" ref="J32:J34" si="5">($B32-$B31)*AVERAGE(I31:I32)</f>
        <v>657.04876463617495</v>
      </c>
      <c r="K32" s="27">
        <f t="shared" si="2"/>
        <v>8.8297565768657069</v>
      </c>
      <c r="L32" s="27">
        <f t="shared" ref="L32:L34" si="6">($B32-$B31)*AVERAGE(K31:K32)</f>
        <v>164.26219115904374</v>
      </c>
      <c r="M32" s="35">
        <v>0.10741028018302139</v>
      </c>
      <c r="N32" s="27">
        <f t="shared" ref="N32:N37" si="7">($B32-$B31)*AVERAGE(M31:M32)</f>
        <v>1.7173207428700681</v>
      </c>
      <c r="O32" s="35">
        <v>4.6602453531361339E-2</v>
      </c>
      <c r="P32" s="27">
        <f t="shared" ref="P32:P37" si="8">($B32-$B31)*AVERAGE(O31:O32)</f>
        <v>1.0828218639519702</v>
      </c>
      <c r="Q32" s="35">
        <v>2.9104154623369942E-3</v>
      </c>
      <c r="R32" s="27">
        <f t="shared" ref="R32:R37" si="9">($B32-$B31)*AVERAGE(Q31:Q32)</f>
        <v>5.0959683588353219E-2</v>
      </c>
      <c r="S32" s="36">
        <v>-8.3377208653577284E-2</v>
      </c>
    </row>
    <row r="33" spans="1:19">
      <c r="A33" s="10">
        <v>2</v>
      </c>
      <c r="B33" s="11">
        <v>75</v>
      </c>
      <c r="C33" s="27">
        <v>2.6169350819170534</v>
      </c>
      <c r="D33" s="27">
        <f t="shared" ref="D33:D37" si="10">($B33-$B32)*AVERAGE(C32:C33)</f>
        <v>75.801114891519063</v>
      </c>
      <c r="E33" s="27">
        <v>0.37785589889195947</v>
      </c>
      <c r="F33" s="27">
        <f t="shared" si="3"/>
        <v>10.737221526628154</v>
      </c>
      <c r="G33" s="13">
        <v>1.3638281893625339E-2</v>
      </c>
      <c r="H33" s="27">
        <f t="shared" si="4"/>
        <v>0.36556628707883981</v>
      </c>
      <c r="I33" s="27">
        <v>46.065212103811575</v>
      </c>
      <c r="J33" s="27">
        <f>($B33-$B32)*AVERAGE(I32:I33)</f>
        <v>1220.7635761691158</v>
      </c>
      <c r="K33" s="27">
        <f t="shared" si="2"/>
        <v>11.516303025952894</v>
      </c>
      <c r="L33" s="27">
        <f>($B33-$B32)*AVERAGE(K32:K33)</f>
        <v>305.19089404227896</v>
      </c>
      <c r="M33" s="35">
        <v>0.39416672401348435</v>
      </c>
      <c r="N33" s="27">
        <f t="shared" si="7"/>
        <v>7.5236550629475865</v>
      </c>
      <c r="O33" s="35">
        <v>4.107591690507123E-2</v>
      </c>
      <c r="P33" s="27">
        <f t="shared" si="8"/>
        <v>1.3151755565464884</v>
      </c>
      <c r="Q33" s="35">
        <v>2.2350722369440263E-2</v>
      </c>
      <c r="R33" s="27">
        <f t="shared" si="9"/>
        <v>0.37891706747665888</v>
      </c>
      <c r="S33" s="36">
        <v>-0.29663998740933312</v>
      </c>
    </row>
    <row r="34" spans="1:19">
      <c r="A34" s="16">
        <v>2</v>
      </c>
      <c r="B34" s="17">
        <v>100</v>
      </c>
      <c r="C34" s="27">
        <v>0.97180972615390993</v>
      </c>
      <c r="D34" s="27">
        <f t="shared" si="10"/>
        <v>44.859310100887043</v>
      </c>
      <c r="E34" s="27">
        <v>0.13625722120959396</v>
      </c>
      <c r="F34" s="27">
        <f t="shared" si="3"/>
        <v>6.4264140012694178</v>
      </c>
      <c r="G34" s="13">
        <v>6.6484639615315613E-3</v>
      </c>
      <c r="H34" s="27">
        <f t="shared" si="4"/>
        <v>0.25358432318946122</v>
      </c>
      <c r="I34" s="27">
        <v>16.057274009065647</v>
      </c>
      <c r="J34" s="27">
        <f t="shared" si="5"/>
        <v>776.53107641096528</v>
      </c>
      <c r="K34" s="27">
        <f t="shared" si="2"/>
        <v>4.0143185022664118</v>
      </c>
      <c r="L34" s="27">
        <f t="shared" si="6"/>
        <v>194.13276910274132</v>
      </c>
      <c r="M34" s="35">
        <v>0.3268532021103045</v>
      </c>
      <c r="N34" s="27">
        <f t="shared" si="7"/>
        <v>9.0127490765473599</v>
      </c>
      <c r="O34" s="35">
        <v>6.9372984188739217E-2</v>
      </c>
      <c r="P34" s="27">
        <f t="shared" si="8"/>
        <v>1.3806112636726307</v>
      </c>
      <c r="Q34" s="35">
        <v>1.8652497481819019E-2</v>
      </c>
      <c r="R34" s="27">
        <f t="shared" si="9"/>
        <v>0.51254024814074095</v>
      </c>
      <c r="S34" s="36">
        <v>-0.24003221409969897</v>
      </c>
    </row>
    <row r="35" spans="1:19">
      <c r="A35" s="10">
        <v>2</v>
      </c>
      <c r="B35" s="11">
        <v>125</v>
      </c>
      <c r="C35" s="27">
        <v>1.4658030462778011</v>
      </c>
      <c r="D35" s="27">
        <f t="shared" si="10"/>
        <v>30.47015965539639</v>
      </c>
      <c r="E35" s="27">
        <v>0.19831926685277043</v>
      </c>
      <c r="F35" s="27">
        <f t="shared" si="3"/>
        <v>4.1822061007795552</v>
      </c>
      <c r="G35" s="13">
        <v>3.0642472706282771E-3</v>
      </c>
      <c r="H35" s="27">
        <f t="shared" si="4"/>
        <v>0.12140889040199798</v>
      </c>
      <c r="I35" s="27">
        <v>8.1703007533792285</v>
      </c>
      <c r="J35" s="27">
        <f>($B35-$B34)*AVERAGE(I34:I35)</f>
        <v>302.84468453056093</v>
      </c>
      <c r="K35" s="27">
        <f t="shared" si="2"/>
        <v>2.0425751883448071</v>
      </c>
      <c r="L35" s="27">
        <f>($B35-$B34)*AVERAGE(K34:K35)</f>
        <v>75.711171132640231</v>
      </c>
      <c r="M35" s="35">
        <v>0.1375857411858912</v>
      </c>
      <c r="N35" s="27">
        <f t="shared" si="7"/>
        <v>5.8054867912024468</v>
      </c>
      <c r="O35" s="35">
        <v>6.5624200308068037E-2</v>
      </c>
      <c r="P35" s="27">
        <f t="shared" si="8"/>
        <v>1.6874648062100908</v>
      </c>
      <c r="Q35" s="35">
        <v>5.8906524900299156E-3</v>
      </c>
      <c r="R35" s="27">
        <f t="shared" si="9"/>
        <v>0.30678937464811168</v>
      </c>
      <c r="S35" s="36">
        <v>-0.10525892624961239</v>
      </c>
    </row>
    <row r="36" spans="1:19">
      <c r="A36" s="10">
        <v>2</v>
      </c>
      <c r="B36" s="11">
        <v>150</v>
      </c>
      <c r="C36" s="27">
        <v>0.86334993815622885</v>
      </c>
      <c r="D36" s="27">
        <f t="shared" si="10"/>
        <v>29.114412305425375</v>
      </c>
      <c r="E36" s="27">
        <v>7.8628178826644371E-2</v>
      </c>
      <c r="F36" s="27">
        <f>($B36-$B35)*AVERAGE(E35:E36)</f>
        <v>3.4618430709926851</v>
      </c>
      <c r="G36" s="13">
        <v>3.8501552493645451E-3</v>
      </c>
      <c r="H36" s="27">
        <f>($B36-$B35)*AVERAGE(G35:G36)</f>
        <v>8.6430031499910284E-2</v>
      </c>
      <c r="I36" s="27" t="s">
        <v>200</v>
      </c>
      <c r="J36" s="27"/>
      <c r="K36" s="27" t="s">
        <v>200</v>
      </c>
      <c r="L36" s="27"/>
      <c r="M36" s="35">
        <v>5.2379692296525171E-2</v>
      </c>
      <c r="N36" s="27">
        <f>($B36-$B35)*AVERAGE(M35:M36)</f>
        <v>2.3745679185302047</v>
      </c>
      <c r="O36" s="35">
        <v>6.6784557009035211E-2</v>
      </c>
      <c r="P36" s="27">
        <f>($B36-$B35)*AVERAGE(O35:O36)</f>
        <v>1.6551094664637906</v>
      </c>
      <c r="Q36" s="35">
        <v>1.6352556998121979E-3</v>
      </c>
      <c r="R36" s="27">
        <f>($B36-$B35)*AVERAGE(Q35:Q36)</f>
        <v>9.4073852373026429E-2</v>
      </c>
      <c r="S36" s="36">
        <v>-4.120160430150463E-2</v>
      </c>
    </row>
    <row r="37" spans="1:19">
      <c r="A37" s="10">
        <v>2</v>
      </c>
      <c r="B37" s="11">
        <v>175</v>
      </c>
      <c r="C37" s="27">
        <v>0.71569879819299953</v>
      </c>
      <c r="D37" s="27">
        <f t="shared" si="10"/>
        <v>19.738109204365355</v>
      </c>
      <c r="E37" s="27">
        <v>8.0844680456757814E-2</v>
      </c>
      <c r="F37" s="27">
        <f t="shared" si="3"/>
        <v>1.9934107410425272</v>
      </c>
      <c r="G37" s="13">
        <v>2.028277662294106E-3</v>
      </c>
      <c r="H37" s="27">
        <f t="shared" si="4"/>
        <v>7.3480411395733136E-2</v>
      </c>
      <c r="I37" s="27" t="s">
        <v>200</v>
      </c>
      <c r="J37" s="27"/>
      <c r="K37" s="27" t="s">
        <v>200</v>
      </c>
      <c r="L37" s="27"/>
      <c r="M37" s="35">
        <v>2.0929170690004759E-2</v>
      </c>
      <c r="N37" s="27">
        <f t="shared" si="7"/>
        <v>0.91636078733162407</v>
      </c>
      <c r="O37" s="35">
        <v>2.011476143173526E-2</v>
      </c>
      <c r="P37" s="27">
        <f t="shared" si="8"/>
        <v>1.086241480509631</v>
      </c>
      <c r="Q37" s="36">
        <v>-6.0197822273210173E-4</v>
      </c>
      <c r="R37" s="27">
        <f t="shared" si="9"/>
        <v>1.2915968463501204E-2</v>
      </c>
      <c r="S37" s="36">
        <v>-1.489641687894927E-2</v>
      </c>
    </row>
    <row r="38" spans="1:19">
      <c r="A38" s="10" t="s">
        <v>55</v>
      </c>
      <c r="B38" s="11"/>
      <c r="C38" s="27"/>
      <c r="D38" s="27">
        <f>SUM(D30:D37)</f>
        <v>307.35036230509132</v>
      </c>
      <c r="E38" s="27"/>
      <c r="F38" s="27">
        <f>SUM(F30:F37)</f>
        <v>41.222386491768347</v>
      </c>
      <c r="G38" s="13"/>
      <c r="H38" s="27">
        <f>SUM(H30:H37)</f>
        <v>1.3155127102152244</v>
      </c>
      <c r="I38" s="27"/>
      <c r="J38" s="27">
        <f>SUM(J30:J37)</f>
        <v>3625.2203383889719</v>
      </c>
      <c r="K38" s="27"/>
      <c r="L38" s="27">
        <f>SUM(L30:L37)</f>
        <v>906.30508459724297</v>
      </c>
      <c r="M38" s="35"/>
      <c r="N38" s="27">
        <f>SUM(N30:N37)</f>
        <v>28.856389822585761</v>
      </c>
      <c r="O38" s="35"/>
      <c r="P38" s="27">
        <f>SUM(P30:P37)</f>
        <v>9.3083984554113091</v>
      </c>
      <c r="Q38" s="36"/>
      <c r="R38" s="27">
        <f>SUM(R30:R37)</f>
        <v>1.3825997046829985</v>
      </c>
      <c r="S38" s="36"/>
    </row>
    <row r="39" spans="1:19">
      <c r="A39" s="10" t="s">
        <v>56</v>
      </c>
      <c r="B39" s="11"/>
      <c r="C39" s="40"/>
      <c r="D39" s="40">
        <f>SUM(D30:D33)</f>
        <v>183.16837103901713</v>
      </c>
      <c r="E39" s="40"/>
      <c r="F39" s="40">
        <f>SUM(F30:F33)</f>
        <v>25.158512577684167</v>
      </c>
      <c r="G39" s="13"/>
      <c r="H39" s="40">
        <f>SUM(H30:H33)</f>
        <v>0.78060905372812206</v>
      </c>
      <c r="I39" s="40"/>
      <c r="J39" s="40">
        <f>SUM(J30:J33)</f>
        <v>2545.8445774474458</v>
      </c>
      <c r="K39" s="40"/>
      <c r="L39" s="40">
        <f>SUM(L30:L33)</f>
        <v>636.46114436186144</v>
      </c>
      <c r="M39" s="35"/>
      <c r="N39" s="40">
        <f>SUM(N30:N33)</f>
        <v>10.747225248974127</v>
      </c>
      <c r="O39" s="35"/>
      <c r="P39" s="40">
        <f>SUM(P30:P33)</f>
        <v>3.4989714385551656</v>
      </c>
      <c r="Q39" s="36"/>
      <c r="R39" s="40">
        <f>SUM(R30:R33)</f>
        <v>0.45628026105761821</v>
      </c>
      <c r="S39" s="36"/>
    </row>
    <row r="40" spans="1:19">
      <c r="A40" s="10" t="s">
        <v>57</v>
      </c>
      <c r="B40" s="11"/>
      <c r="C40" s="40"/>
      <c r="D40" s="40">
        <f>SUM(D34:D37)</f>
        <v>124.18199126607416</v>
      </c>
      <c r="E40" s="40"/>
      <c r="F40" s="40">
        <f>SUM(F34:F37)</f>
        <v>16.063873914084187</v>
      </c>
      <c r="G40" s="13"/>
      <c r="H40" s="40">
        <f>SUM(H34:H37)</f>
        <v>0.53490365648710259</v>
      </c>
      <c r="I40" s="40"/>
      <c r="J40" s="40">
        <f>SUM(J34:J37)</f>
        <v>1079.3757609415261</v>
      </c>
      <c r="K40" s="40"/>
      <c r="L40" s="40">
        <f>SUM(L34:L37)</f>
        <v>269.84394023538152</v>
      </c>
      <c r="M40" s="35"/>
      <c r="N40" s="40">
        <f>SUM(N34:N37)</f>
        <v>18.109164573611633</v>
      </c>
      <c r="O40" s="35"/>
      <c r="P40" s="40">
        <f>SUM(P34:P37)</f>
        <v>5.8094270168561426</v>
      </c>
      <c r="Q40" s="36"/>
      <c r="R40" s="40">
        <f>SUM(R34:R37)</f>
        <v>0.92631944362538032</v>
      </c>
      <c r="S40" s="36"/>
    </row>
    <row r="41" spans="1:19">
      <c r="A41" s="10"/>
      <c r="B41" s="11"/>
      <c r="C41" s="27"/>
      <c r="D41" s="27"/>
      <c r="E41" s="27"/>
      <c r="F41" s="27"/>
      <c r="G41" s="13"/>
      <c r="H41" s="13"/>
      <c r="I41" s="27"/>
      <c r="J41" s="27"/>
      <c r="K41" s="27"/>
      <c r="L41" s="27"/>
      <c r="M41" s="35"/>
      <c r="N41" s="35"/>
      <c r="O41" s="35"/>
      <c r="P41" s="35"/>
      <c r="Q41" s="36"/>
      <c r="R41" s="36"/>
      <c r="S41" s="36"/>
    </row>
    <row r="42" spans="1:19">
      <c r="A42" s="10">
        <v>3</v>
      </c>
      <c r="B42" s="11">
        <v>5</v>
      </c>
      <c r="C42" s="27">
        <v>1.8914393571594565</v>
      </c>
      <c r="D42" s="27">
        <f>($B42-0)*AVERAGE(C42,C42)</f>
        <v>9.457196785797283</v>
      </c>
      <c r="E42" s="27">
        <v>0.24043279782492591</v>
      </c>
      <c r="F42" s="27">
        <f>($B42-0)*AVERAGE(E42,E42)</f>
        <v>1.2021639891246296</v>
      </c>
      <c r="G42" s="13">
        <v>1.319293403900812E-2</v>
      </c>
      <c r="H42" s="27">
        <f>($B42-0)*AVERAGE(G42,G42)</f>
        <v>6.5964670195040598E-2</v>
      </c>
      <c r="I42" s="27">
        <v>23.78604697093451</v>
      </c>
      <c r="J42" s="27">
        <f>($B42-0)*AVERAGE(I42,I42)</f>
        <v>118.93023485467255</v>
      </c>
      <c r="K42" s="27">
        <f t="shared" ref="K42:K47" si="11">(I42*250)/1000</f>
        <v>5.9465117427336276</v>
      </c>
      <c r="L42" s="27">
        <f>($B42-0)*AVERAGE(K42,K42)</f>
        <v>29.732558713668137</v>
      </c>
      <c r="M42" s="33">
        <v>5.4383479365645311E-2</v>
      </c>
      <c r="N42" s="27">
        <f>($B42-0)*AVERAGE(M42,M42)</f>
        <v>0.27191739682822658</v>
      </c>
      <c r="O42" s="33">
        <v>2.9866476795335238E-2</v>
      </c>
      <c r="P42" s="27">
        <f>($B42-0)*AVERAGE(O42,O42)</f>
        <v>0.1493323839766762</v>
      </c>
      <c r="Q42" s="33">
        <v>3.8265681917604692E-4</v>
      </c>
      <c r="R42" s="27">
        <f>($B42-0)*AVERAGE(Q42,Q42)</f>
        <v>1.9132840958802346E-3</v>
      </c>
      <c r="S42" s="34">
        <v>-4.3030789752483083E-2</v>
      </c>
    </row>
    <row r="43" spans="1:19">
      <c r="A43" s="10">
        <v>3</v>
      </c>
      <c r="B43" s="11">
        <v>25</v>
      </c>
      <c r="C43" s="27">
        <v>1.8823250892604919</v>
      </c>
      <c r="D43" s="27">
        <f>($B43-$B42)*AVERAGE(C42:C43)</f>
        <v>37.737644464199484</v>
      </c>
      <c r="E43" s="27">
        <v>0.26481431575617376</v>
      </c>
      <c r="F43" s="27">
        <f>($B43-$B42)*AVERAGE(E42:E43)</f>
        <v>5.0524711358109968</v>
      </c>
      <c r="G43" s="13">
        <v>6.850894804539388E-3</v>
      </c>
      <c r="H43" s="27">
        <f>($B43-$B42)*AVERAGE(G42:G43)</f>
        <v>0.20043828843547509</v>
      </c>
      <c r="I43" s="27">
        <v>23.205485687006341</v>
      </c>
      <c r="J43" s="27">
        <f>($B43-$B42)*AVERAGE(I42:I43)</f>
        <v>469.91532657940854</v>
      </c>
      <c r="K43" s="27">
        <f t="shared" si="11"/>
        <v>5.8013714217515853</v>
      </c>
      <c r="L43" s="27">
        <f>($B43-$B42)*AVERAGE(K42:K43)</f>
        <v>117.47883164485214</v>
      </c>
      <c r="M43" s="33">
        <v>5.8024743350362E-2</v>
      </c>
      <c r="N43" s="27">
        <f>($B43-$B42)*AVERAGE(M42:M43)</f>
        <v>1.124082227160073</v>
      </c>
      <c r="O43" s="33">
        <v>4.4642538468607301E-2</v>
      </c>
      <c r="P43" s="27">
        <f>($B43-$B42)*AVERAGE(O42:O43)</f>
        <v>0.74509015263942546</v>
      </c>
      <c r="Q43" s="33">
        <v>8.7019224495123474E-4</v>
      </c>
      <c r="R43" s="27">
        <f>($B43-$B42)*AVERAGE(Q42:Q43)</f>
        <v>1.2528490641272818E-2</v>
      </c>
      <c r="S43" s="34">
        <v>-4.5390462497669724E-2</v>
      </c>
    </row>
    <row r="44" spans="1:19">
      <c r="A44" s="10">
        <v>3</v>
      </c>
      <c r="B44" s="11">
        <v>45</v>
      </c>
      <c r="C44" s="27">
        <v>2.451055406155894</v>
      </c>
      <c r="D44" s="27">
        <f>($B44-$B43)*AVERAGE(C43:C44)</f>
        <v>43.33380495416386</v>
      </c>
      <c r="E44" s="27">
        <v>0.35569088259082504</v>
      </c>
      <c r="F44" s="27">
        <f t="shared" ref="F44:F49" si="12">($B44-$B43)*AVERAGE(E43:E44)</f>
        <v>6.2050519834699882</v>
      </c>
      <c r="G44" s="13">
        <v>1.0006434416131979E-2</v>
      </c>
      <c r="H44" s="27">
        <f t="shared" ref="H44:H49" si="13">($B44-$B43)*AVERAGE(G43:G44)</f>
        <v>0.16857329220671369</v>
      </c>
      <c r="I44" s="27">
        <v>37.205216213035094</v>
      </c>
      <c r="J44" s="27">
        <f t="shared" ref="J44:J46" si="14">($B44-$B43)*AVERAGE(I43:I44)</f>
        <v>604.10701900041431</v>
      </c>
      <c r="K44" s="27">
        <f t="shared" si="11"/>
        <v>9.3013040532587734</v>
      </c>
      <c r="L44" s="27">
        <f t="shared" ref="L44:L46" si="15">($B44-$B43)*AVERAGE(K43:K44)</f>
        <v>151.02675475010358</v>
      </c>
      <c r="M44" s="33">
        <v>8.8087181177503818E-2</v>
      </c>
      <c r="N44" s="27">
        <f t="shared" ref="N44:N49" si="16">($B44-$B43)*AVERAGE(M43:M44)</f>
        <v>1.4611192452786581</v>
      </c>
      <c r="O44" s="33">
        <v>2.5443887012559088E-2</v>
      </c>
      <c r="P44" s="27">
        <f t="shared" ref="P44:P49" si="17">($B44-$B43)*AVERAGE(O43:O44)</f>
        <v>0.70086425481166392</v>
      </c>
      <c r="Q44" s="33">
        <v>6.6646814138842832E-3</v>
      </c>
      <c r="R44" s="27">
        <f t="shared" ref="R44:R49" si="18">($B44-$B43)*AVERAGE(Q43:Q44)</f>
        <v>7.5348736588355184E-2</v>
      </c>
      <c r="S44" s="34">
        <v>-6.4973695564119596E-2</v>
      </c>
    </row>
    <row r="45" spans="1:19">
      <c r="A45" s="10">
        <v>3</v>
      </c>
      <c r="B45" s="11">
        <v>75</v>
      </c>
      <c r="C45" s="27">
        <v>2.2040587460939487</v>
      </c>
      <c r="D45" s="27">
        <f t="shared" ref="D45:D49" si="19">($B45-$B44)*AVERAGE(C44:C45)</f>
        <v>69.826712283747639</v>
      </c>
      <c r="E45" s="27">
        <v>0.32909286302946367</v>
      </c>
      <c r="F45" s="27">
        <f t="shared" si="12"/>
        <v>10.271756184304332</v>
      </c>
      <c r="G45" s="13">
        <v>9.0657263809779606E-3</v>
      </c>
      <c r="H45" s="27">
        <f t="shared" si="13"/>
        <v>0.28608241195664907</v>
      </c>
      <c r="I45" s="27">
        <v>46.560456467638481</v>
      </c>
      <c r="J45" s="27">
        <f>($B45-$B44)*AVERAGE(I44:I45)</f>
        <v>1256.4850902101036</v>
      </c>
      <c r="K45" s="27">
        <f t="shared" si="11"/>
        <v>11.64011411690962</v>
      </c>
      <c r="L45" s="27">
        <f>($B45-$B44)*AVERAGE(K44:K45)</f>
        <v>314.12127255252591</v>
      </c>
      <c r="M45" s="33">
        <v>0.15432413150272617</v>
      </c>
      <c r="N45" s="27">
        <f t="shared" si="16"/>
        <v>3.6361696902034497</v>
      </c>
      <c r="O45" s="33">
        <v>7.1137186735636085E-2</v>
      </c>
      <c r="P45" s="27">
        <f t="shared" si="17"/>
        <v>1.4487161062229277</v>
      </c>
      <c r="Q45" s="33">
        <v>4.3524291570457225E-3</v>
      </c>
      <c r="R45" s="27">
        <f t="shared" si="18"/>
        <v>0.16525665856395008</v>
      </c>
      <c r="S45" s="34">
        <v>-0.11984248322620454</v>
      </c>
    </row>
    <row r="46" spans="1:19">
      <c r="A46" s="10">
        <v>3</v>
      </c>
      <c r="B46" s="11">
        <v>100</v>
      </c>
      <c r="C46" s="27">
        <v>2.1685131012879864</v>
      </c>
      <c r="D46" s="27">
        <f t="shared" si="19"/>
        <v>54.657148092274191</v>
      </c>
      <c r="E46" s="27">
        <v>0.32909286302946367</v>
      </c>
      <c r="F46" s="27">
        <f t="shared" si="12"/>
        <v>8.2273215757365925</v>
      </c>
      <c r="G46" s="13">
        <v>9.8278189664191898E-3</v>
      </c>
      <c r="H46" s="27">
        <f t="shared" si="13"/>
        <v>0.23616931684246439</v>
      </c>
      <c r="I46" s="27">
        <v>38.822794572965392</v>
      </c>
      <c r="J46" s="27">
        <f t="shared" si="14"/>
        <v>1067.2906380075485</v>
      </c>
      <c r="K46" s="27">
        <f t="shared" si="11"/>
        <v>9.7056986432413481</v>
      </c>
      <c r="L46" s="27">
        <f t="shared" si="15"/>
        <v>266.82265950188713</v>
      </c>
      <c r="M46" s="33">
        <v>0.33427649043859464</v>
      </c>
      <c r="N46" s="27">
        <f t="shared" si="16"/>
        <v>6.1075077742665105</v>
      </c>
      <c r="O46" s="33">
        <v>7.1888235009085324E-2</v>
      </c>
      <c r="P46" s="27">
        <f t="shared" si="17"/>
        <v>1.7878177718090176</v>
      </c>
      <c r="Q46" s="33">
        <v>1.9017180626009544E-2</v>
      </c>
      <c r="R46" s="27">
        <f t="shared" si="18"/>
        <v>0.29212012228819084</v>
      </c>
      <c r="S46" s="34">
        <v>-0.25423541788489812</v>
      </c>
    </row>
    <row r="47" spans="1:19">
      <c r="A47" s="10">
        <v>3</v>
      </c>
      <c r="B47" s="11">
        <v>125</v>
      </c>
      <c r="C47" s="27">
        <v>1.3099490652055032</v>
      </c>
      <c r="D47" s="27">
        <f t="shared" si="19"/>
        <v>43.480777081168618</v>
      </c>
      <c r="E47" s="27">
        <v>0.2071852733732242</v>
      </c>
      <c r="F47" s="27">
        <f t="shared" si="12"/>
        <v>6.7034767050335979</v>
      </c>
      <c r="G47" s="13">
        <v>2.814185641030374E-3</v>
      </c>
      <c r="H47" s="27">
        <f t="shared" si="13"/>
        <v>0.15802505759311955</v>
      </c>
      <c r="I47" s="27">
        <v>13.676708092098332</v>
      </c>
      <c r="J47" s="27">
        <f>($B47-$B46)*AVERAGE(I46:I47)</f>
        <v>656.24378331329649</v>
      </c>
      <c r="K47" s="27">
        <f t="shared" si="11"/>
        <v>3.419177023024583</v>
      </c>
      <c r="L47" s="27">
        <f>($B47-$B46)*AVERAGE(K46:K47)</f>
        <v>164.06094582832412</v>
      </c>
      <c r="M47" s="33">
        <v>8.3522221497038432E-2</v>
      </c>
      <c r="N47" s="27">
        <f t="shared" si="16"/>
        <v>5.2224838991954137</v>
      </c>
      <c r="O47" s="33">
        <v>1.6696544818345736E-2</v>
      </c>
      <c r="P47" s="27">
        <f t="shared" si="17"/>
        <v>1.1073097478428882</v>
      </c>
      <c r="Q47" s="33">
        <v>2.8873264359001007E-3</v>
      </c>
      <c r="R47" s="27">
        <f t="shared" si="18"/>
        <v>0.27380633827387058</v>
      </c>
      <c r="S47" s="34">
        <v>-6.4299170846384202E-2</v>
      </c>
    </row>
    <row r="48" spans="1:19">
      <c r="A48" s="10">
        <v>3</v>
      </c>
      <c r="B48" s="11">
        <v>150</v>
      </c>
      <c r="C48" s="27">
        <v>0.87975562037436561</v>
      </c>
      <c r="D48" s="27">
        <f t="shared" si="19"/>
        <v>27.371308569748358</v>
      </c>
      <c r="E48" s="27">
        <v>8.0844680456757814E-2</v>
      </c>
      <c r="F48" s="27">
        <f>($B48-$B47)*AVERAGE(E47:E48)</f>
        <v>3.6003744228747756</v>
      </c>
      <c r="G48" s="13">
        <v>3.2071396303985085E-3</v>
      </c>
      <c r="H48" s="27">
        <f>($B48-$B47)*AVERAGE(G47:G48)</f>
        <v>7.5266565892861029E-2</v>
      </c>
      <c r="I48" s="27" t="s">
        <v>200</v>
      </c>
      <c r="J48" s="27"/>
      <c r="K48" s="27" t="s">
        <v>200</v>
      </c>
      <c r="L48" s="27"/>
      <c r="M48" s="33">
        <v>1.4628603061889591E-2</v>
      </c>
      <c r="N48" s="27">
        <f>($B48-$B47)*AVERAGE(M47:M48)</f>
        <v>1.2268853069866004</v>
      </c>
      <c r="O48" s="33">
        <v>2.7577779552842015E-2</v>
      </c>
      <c r="P48" s="27">
        <f>($B48-$B47)*AVERAGE(O47:O48)</f>
        <v>0.55342905463984693</v>
      </c>
      <c r="Q48" s="34">
        <v>-7.8600870909859119E-4</v>
      </c>
      <c r="R48" s="27">
        <f>($B48-$B47)*AVERAGE(Q47:Q48)</f>
        <v>2.6266471585018873E-2</v>
      </c>
      <c r="S48" s="34">
        <v>-7.0811410315940754E-3</v>
      </c>
    </row>
    <row r="49" spans="1:19">
      <c r="A49" s="10">
        <v>3</v>
      </c>
      <c r="B49" s="11">
        <v>175</v>
      </c>
      <c r="C49" s="27">
        <v>0.78405580743523529</v>
      </c>
      <c r="D49" s="27">
        <f t="shared" si="19"/>
        <v>20.797642847620011</v>
      </c>
      <c r="E49" s="27">
        <v>6.5329169045963698E-2</v>
      </c>
      <c r="F49" s="27">
        <f t="shared" si="12"/>
        <v>1.8271731187840188</v>
      </c>
      <c r="G49" s="13">
        <v>1.7544006394011641E-3</v>
      </c>
      <c r="H49" s="27">
        <f t="shared" si="13"/>
        <v>6.2019253372495906E-2</v>
      </c>
      <c r="I49" s="27" t="s">
        <v>200</v>
      </c>
      <c r="J49" s="27"/>
      <c r="K49" s="27" t="s">
        <v>200</v>
      </c>
      <c r="L49" s="27"/>
      <c r="M49" s="33">
        <v>4.9568745337082495E-3</v>
      </c>
      <c r="N49" s="27">
        <f t="shared" si="16"/>
        <v>0.24481846994497297</v>
      </c>
      <c r="O49" s="33">
        <v>2.2887277051910536E-2</v>
      </c>
      <c r="P49" s="27">
        <f t="shared" si="17"/>
        <v>0.63081320755940684</v>
      </c>
      <c r="Q49" s="34">
        <v>-1.5228736712902375E-3</v>
      </c>
      <c r="R49" s="27">
        <f t="shared" si="18"/>
        <v>-2.8861029754860362E-2</v>
      </c>
      <c r="S49" s="34">
        <v>-4.8696121694383355E-3</v>
      </c>
    </row>
    <row r="50" spans="1:19">
      <c r="A50" s="10" t="s">
        <v>55</v>
      </c>
      <c r="B50" s="11"/>
      <c r="C50" s="27"/>
      <c r="D50" s="27">
        <f>SUM(D42:D49)</f>
        <v>306.66223507871945</v>
      </c>
      <c r="E50" s="27"/>
      <c r="F50" s="27">
        <f>SUM(F42:F49)</f>
        <v>43.089789115138927</v>
      </c>
      <c r="G50" s="13"/>
      <c r="H50" s="27">
        <f>SUM(H42:H49)</f>
        <v>1.2525388564948192</v>
      </c>
      <c r="I50" s="27"/>
      <c r="J50" s="27">
        <f>SUM(J42:J49)</f>
        <v>4172.9720919654437</v>
      </c>
      <c r="K50" s="27"/>
      <c r="L50" s="27">
        <f>SUM(L42:L49)</f>
        <v>1043.2430229913609</v>
      </c>
      <c r="M50" s="33"/>
      <c r="N50" s="27">
        <f>SUM(N42:N49)</f>
        <v>19.294984009863906</v>
      </c>
      <c r="O50" s="33"/>
      <c r="P50" s="27">
        <f>SUM(P42:P49)</f>
        <v>7.1233726795018528</v>
      </c>
      <c r="Q50" s="34"/>
      <c r="R50" s="27">
        <f>SUM(R42:R49)</f>
        <v>0.81837907228167817</v>
      </c>
      <c r="S50" s="34"/>
    </row>
    <row r="51" spans="1:19">
      <c r="A51" s="10" t="s">
        <v>56</v>
      </c>
      <c r="B51" s="11"/>
      <c r="C51" s="40"/>
      <c r="D51" s="40">
        <f>SUM(D42:D45)</f>
        <v>160.35535848790826</v>
      </c>
      <c r="E51" s="40"/>
      <c r="F51" s="40">
        <f>SUM(F42:F45)</f>
        <v>22.731443292709947</v>
      </c>
      <c r="G51" s="13"/>
      <c r="H51" s="40">
        <f>SUM(H42:H45)</f>
        <v>0.72105866279387842</v>
      </c>
      <c r="I51" s="40"/>
      <c r="J51" s="40">
        <f>SUM(J42:J45)</f>
        <v>2449.4376706445992</v>
      </c>
      <c r="K51" s="40"/>
      <c r="L51" s="40">
        <f>SUM(L42:L45)</f>
        <v>612.35941766114979</v>
      </c>
      <c r="M51" s="35"/>
      <c r="N51" s="40">
        <f>SUM(N42:N45)</f>
        <v>6.4932885594704075</v>
      </c>
      <c r="O51" s="35"/>
      <c r="P51" s="40">
        <f>SUM(P42:P45)</f>
        <v>3.0440028976506932</v>
      </c>
      <c r="Q51" s="36"/>
      <c r="R51" s="40">
        <f>SUM(R42:R45)</f>
        <v>0.2550471698894583</v>
      </c>
      <c r="S51" s="36"/>
    </row>
    <row r="52" spans="1:19">
      <c r="A52" s="10" t="s">
        <v>57</v>
      </c>
      <c r="B52" s="11"/>
      <c r="C52" s="40"/>
      <c r="D52" s="40">
        <f>SUM(D46:D49)</f>
        <v>146.30687659081119</v>
      </c>
      <c r="E52" s="40"/>
      <c r="F52" s="40">
        <f>SUM(F46:F49)</f>
        <v>20.358345822428983</v>
      </c>
      <c r="G52" s="13"/>
      <c r="H52" s="40">
        <f>SUM(H46:H49)</f>
        <v>0.5314801937009408</v>
      </c>
      <c r="I52" s="40"/>
      <c r="J52" s="40">
        <f>SUM(J46:J49)</f>
        <v>1723.534421320845</v>
      </c>
      <c r="K52" s="40"/>
      <c r="L52" s="40">
        <f>SUM(L46:L49)</f>
        <v>430.88360533021125</v>
      </c>
      <c r="M52" s="35"/>
      <c r="N52" s="40">
        <f>SUM(N46:N49)</f>
        <v>12.801695450393497</v>
      </c>
      <c r="O52" s="35"/>
      <c r="P52" s="40">
        <f>SUM(P46:P49)</f>
        <v>4.0793697818511596</v>
      </c>
      <c r="Q52" s="36"/>
      <c r="R52" s="40">
        <f>SUM(R46:R49)</f>
        <v>0.56333190239221986</v>
      </c>
      <c r="S52" s="36"/>
    </row>
    <row r="53" spans="1:19">
      <c r="A53" s="10"/>
      <c r="B53" s="11"/>
      <c r="C53" s="27"/>
      <c r="D53" s="27"/>
      <c r="E53" s="27"/>
      <c r="F53" s="27"/>
      <c r="G53" s="13"/>
      <c r="H53" s="13"/>
      <c r="I53" s="27"/>
      <c r="J53" s="27"/>
      <c r="K53" s="27"/>
      <c r="L53" s="27"/>
      <c r="M53" s="33"/>
      <c r="N53" s="33"/>
      <c r="O53" s="33"/>
      <c r="P53" s="33"/>
      <c r="Q53" s="34"/>
      <c r="R53" s="34"/>
      <c r="S53" s="34"/>
    </row>
    <row r="54" spans="1:19">
      <c r="A54" s="10">
        <v>4</v>
      </c>
      <c r="B54" s="11">
        <v>5</v>
      </c>
      <c r="C54" s="27">
        <v>2.4100412006105527</v>
      </c>
      <c r="D54" s="27">
        <f>($B54-0)*AVERAGE(C54,C54)</f>
        <v>12.050206003052764</v>
      </c>
      <c r="E54" s="27">
        <v>0.28476283042719475</v>
      </c>
      <c r="F54" s="27">
        <f>($B54-0)*AVERAGE(E54,E54)</f>
        <v>1.4238141521359737</v>
      </c>
      <c r="G54" s="13">
        <v>1.4698066895254549E-2</v>
      </c>
      <c r="H54" s="27">
        <f>($B54-0)*AVERAGE(G54,G54)</f>
        <v>7.3490334476272748E-2</v>
      </c>
      <c r="I54" s="27">
        <v>27.887838650861799</v>
      </c>
      <c r="J54" s="27">
        <f>($B54-0)*AVERAGE(I54,I54)</f>
        <v>139.439193254309</v>
      </c>
      <c r="K54" s="27">
        <f t="shared" ref="K54:K59" si="20">(I54*250)/1000</f>
        <v>6.9719596627154496</v>
      </c>
      <c r="L54" s="27">
        <f>($B54-0)*AVERAGE(K54,K54)</f>
        <v>34.859798313577251</v>
      </c>
      <c r="M54" s="33">
        <v>8.1892613735213865E-2</v>
      </c>
      <c r="N54" s="27">
        <f>($B54-0)*AVERAGE(M54,M54)</f>
        <v>0.4094630686760693</v>
      </c>
      <c r="O54" s="33">
        <v>4.7760192222091852E-2</v>
      </c>
      <c r="P54" s="27">
        <f>($B54-0)*AVERAGE(O54,O54)</f>
        <v>0.23880096111045926</v>
      </c>
      <c r="Q54" s="33">
        <v>6.9810351842683454E-3</v>
      </c>
      <c r="R54" s="27">
        <f>($B54-0)*AVERAGE(Q54,Q54)</f>
        <v>3.4905175921341729E-2</v>
      </c>
      <c r="S54" s="34">
        <v>-6.2831650210783963E-2</v>
      </c>
    </row>
    <row r="55" spans="1:19">
      <c r="A55" s="10">
        <v>4</v>
      </c>
      <c r="B55" s="11">
        <v>25</v>
      </c>
      <c r="C55" s="27">
        <v>2.6461007391937406</v>
      </c>
      <c r="D55" s="27">
        <f>($B55-$B54)*AVERAGE(C54:C55)</f>
        <v>50.561419398042929</v>
      </c>
      <c r="E55" s="27">
        <v>0.37785589889195947</v>
      </c>
      <c r="F55" s="27">
        <f>($B55-$B54)*AVERAGE(E54:E55)</f>
        <v>6.626187293191542</v>
      </c>
      <c r="G55" s="13">
        <v>1.4638528412016953E-2</v>
      </c>
      <c r="H55" s="27">
        <f>($B55-$B54)*AVERAGE(G54:G55)</f>
        <v>0.29336595307271501</v>
      </c>
      <c r="I55" s="27">
        <v>44.086760562205406</v>
      </c>
      <c r="J55" s="27">
        <f>($B55-$B54)*AVERAGE(I54:I55)</f>
        <v>719.74599213067211</v>
      </c>
      <c r="K55" s="27">
        <f t="shared" si="20"/>
        <v>11.021690140551351</v>
      </c>
      <c r="L55" s="27">
        <f>($B55-$B54)*AVERAGE(K54:K55)</f>
        <v>179.93649803266803</v>
      </c>
      <c r="M55" s="33">
        <v>0.12445984515613551</v>
      </c>
      <c r="N55" s="27">
        <f>($B55-$B54)*AVERAGE(M54:M55)</f>
        <v>2.0635245889134937</v>
      </c>
      <c r="O55" s="33">
        <v>5.6484783242927529E-2</v>
      </c>
      <c r="P55" s="27">
        <f>($B55-$B54)*AVERAGE(O54:O55)</f>
        <v>1.0424497546501938</v>
      </c>
      <c r="Q55" s="33">
        <v>3.0394723299471886E-3</v>
      </c>
      <c r="R55" s="27">
        <f>($B55-$B54)*AVERAGE(Q54:Q55)</f>
        <v>0.10020507514215535</v>
      </c>
      <c r="S55" s="34">
        <v>-9.2103819462953665E-2</v>
      </c>
    </row>
    <row r="56" spans="1:19">
      <c r="A56" s="10">
        <v>4</v>
      </c>
      <c r="B56" s="11">
        <v>45</v>
      </c>
      <c r="C56" s="27">
        <v>4.1536006496825157</v>
      </c>
      <c r="D56" s="27">
        <f>($B56-$B55)*AVERAGE(C55:C56)</f>
        <v>67.997013888762567</v>
      </c>
      <c r="E56" s="27">
        <v>0.68373312384761487</v>
      </c>
      <c r="F56" s="27">
        <f t="shared" ref="F56:F61" si="21">($B56-$B55)*AVERAGE(E55:E56)</f>
        <v>10.615890227395743</v>
      </c>
      <c r="G56" s="13">
        <v>1.5829298076768871E-2</v>
      </c>
      <c r="H56" s="27">
        <f t="shared" ref="H56:H61" si="22">($B56-$B55)*AVERAGE(G55:G56)</f>
        <v>0.30467826488785826</v>
      </c>
      <c r="I56" s="27">
        <v>78.888885354203865</v>
      </c>
      <c r="J56" s="27">
        <f t="shared" ref="J56:J58" si="23">($B56-$B55)*AVERAGE(I55:I56)</f>
        <v>1229.7564591640926</v>
      </c>
      <c r="K56" s="27">
        <f t="shared" si="20"/>
        <v>19.722221338550966</v>
      </c>
      <c r="L56" s="27">
        <f t="shared" ref="L56:L58" si="24">($B56-$B55)*AVERAGE(K55:K56)</f>
        <v>307.43911479102314</v>
      </c>
      <c r="M56" s="33">
        <v>0.27804718458132899</v>
      </c>
      <c r="N56" s="27">
        <f t="shared" ref="N56:N61" si="25">($B56-$B55)*AVERAGE(M55:M56)</f>
        <v>4.0250702973746453</v>
      </c>
      <c r="O56" s="33">
        <v>8.6655059719384642E-2</v>
      </c>
      <c r="P56" s="27">
        <f t="shared" ref="P56:P61" si="26">($B56-$B55)*AVERAGE(O55:O56)</f>
        <v>1.4313984296231217</v>
      </c>
      <c r="Q56" s="33">
        <v>1.8779920497567982E-2</v>
      </c>
      <c r="R56" s="27">
        <f t="shared" ref="R56:R61" si="27">($B56-$B55)*AVERAGE(Q55:Q56)</f>
        <v>0.21819392827515172</v>
      </c>
      <c r="S56" s="34">
        <v>-0.20327928989485564</v>
      </c>
    </row>
    <row r="57" spans="1:19">
      <c r="A57" s="10">
        <v>4</v>
      </c>
      <c r="B57" s="11">
        <v>75</v>
      </c>
      <c r="C57" s="27">
        <v>1.98896202367838</v>
      </c>
      <c r="D57" s="27">
        <f t="shared" ref="D57:D61" si="28">($B57-$B56)*AVERAGE(C56:C57)</f>
        <v>92.138440100413433</v>
      </c>
      <c r="E57" s="27">
        <v>0.22713378804424522</v>
      </c>
      <c r="F57" s="27">
        <f t="shared" si="21"/>
        <v>13.663003678377901</v>
      </c>
      <c r="G57" s="13">
        <v>9.1014494709205189E-3</v>
      </c>
      <c r="H57" s="27">
        <f t="shared" si="22"/>
        <v>0.37396121321534087</v>
      </c>
      <c r="I57" s="27">
        <v>24.068965422703855</v>
      </c>
      <c r="J57" s="27">
        <f>($B57-$B56)*AVERAGE(I56:I57)</f>
        <v>1544.3677616536158</v>
      </c>
      <c r="K57" s="27">
        <f t="shared" si="20"/>
        <v>6.0172413556759636</v>
      </c>
      <c r="L57" s="27">
        <f>($B57-$B56)*AVERAGE(K56:K57)</f>
        <v>386.09194041340396</v>
      </c>
      <c r="M57" s="33">
        <v>0.50094884424490549</v>
      </c>
      <c r="N57" s="27">
        <f t="shared" si="25"/>
        <v>11.684940432393518</v>
      </c>
      <c r="O57" s="33">
        <v>0.13044772879342054</v>
      </c>
      <c r="P57" s="27">
        <f t="shared" si="26"/>
        <v>3.2565418276920779</v>
      </c>
      <c r="Q57" s="33">
        <v>3.1268096712824101E-2</v>
      </c>
      <c r="R57" s="27">
        <f t="shared" si="27"/>
        <v>0.75072025815588117</v>
      </c>
      <c r="S57" s="34">
        <v>-0.36969969984329198</v>
      </c>
    </row>
    <row r="58" spans="1:19">
      <c r="A58" s="10">
        <v>4</v>
      </c>
      <c r="B58" s="11">
        <v>100</v>
      </c>
      <c r="C58" s="27">
        <v>1.1814378878300997</v>
      </c>
      <c r="D58" s="27">
        <f t="shared" si="28"/>
        <v>39.629998893855998</v>
      </c>
      <c r="E58" s="27">
        <v>0.11852520816868639</v>
      </c>
      <c r="F58" s="27">
        <f t="shared" si="21"/>
        <v>4.3207374526616453</v>
      </c>
      <c r="G58" s="13">
        <v>6.0768945224506385E-3</v>
      </c>
      <c r="H58" s="27">
        <f t="shared" si="22"/>
        <v>0.18972929991713947</v>
      </c>
      <c r="I58" s="27">
        <v>12.391480032387785</v>
      </c>
      <c r="J58" s="27">
        <f t="shared" si="23"/>
        <v>455.75556818864544</v>
      </c>
      <c r="K58" s="27">
        <f t="shared" si="20"/>
        <v>3.0978700080969461</v>
      </c>
      <c r="L58" s="27">
        <f t="shared" si="24"/>
        <v>113.93889204716136</v>
      </c>
      <c r="M58" s="33">
        <v>0.25103893963229984</v>
      </c>
      <c r="N58" s="27">
        <f t="shared" si="25"/>
        <v>9.3998472984650672</v>
      </c>
      <c r="O58" s="33">
        <v>0.12583208918535033</v>
      </c>
      <c r="P58" s="27">
        <f t="shared" si="26"/>
        <v>3.2034977247346359</v>
      </c>
      <c r="Q58" s="33">
        <v>1.2435267586639273E-2</v>
      </c>
      <c r="R58" s="27">
        <f t="shared" si="27"/>
        <v>0.54629205374329215</v>
      </c>
      <c r="S58" s="34">
        <v>-0.17924333934469797</v>
      </c>
    </row>
    <row r="59" spans="1:19">
      <c r="A59" s="10">
        <v>4</v>
      </c>
      <c r="B59" s="11">
        <v>125</v>
      </c>
      <c r="C59" s="27">
        <v>0.86881849889560769</v>
      </c>
      <c r="D59" s="27">
        <f>($B59-$B58)*AVERAGE(C58:C59)</f>
        <v>25.628204834071344</v>
      </c>
      <c r="E59" s="27">
        <v>8.9710686977211601E-2</v>
      </c>
      <c r="F59" s="27">
        <f t="shared" si="21"/>
        <v>2.6029486893237248</v>
      </c>
      <c r="G59" s="13">
        <v>4.802770981166082E-3</v>
      </c>
      <c r="H59" s="27">
        <f t="shared" si="22"/>
        <v>0.13599581879520903</v>
      </c>
      <c r="I59" s="27">
        <v>3.1635004940077773</v>
      </c>
      <c r="J59" s="27">
        <f>($B59-$B58)*AVERAGE(I58:I59)</f>
        <v>194.43725657994452</v>
      </c>
      <c r="K59" s="27">
        <f t="shared" si="20"/>
        <v>0.79087512350194433</v>
      </c>
      <c r="L59" s="27">
        <f>($B59-$B58)*AVERAGE(K58:K59)</f>
        <v>48.609314144986129</v>
      </c>
      <c r="M59" s="33">
        <v>5.1790862752675436E-2</v>
      </c>
      <c r="N59" s="27">
        <f t="shared" si="25"/>
        <v>3.7853725298121907</v>
      </c>
      <c r="O59" s="33">
        <v>8.4236979603848294E-2</v>
      </c>
      <c r="P59" s="27">
        <f t="shared" si="26"/>
        <v>2.625863359864983</v>
      </c>
      <c r="Q59" s="33">
        <v>1.1632216146316464E-3</v>
      </c>
      <c r="R59" s="27">
        <f t="shared" si="27"/>
        <v>0.1699811150158865</v>
      </c>
      <c r="S59" s="34">
        <v>-3.3516562460504135E-2</v>
      </c>
    </row>
    <row r="60" spans="1:19">
      <c r="A60" s="10">
        <v>4</v>
      </c>
      <c r="B60" s="11">
        <v>150</v>
      </c>
      <c r="C60" s="27">
        <v>0.6528103496901424</v>
      </c>
      <c r="D60" s="27">
        <f t="shared" si="28"/>
        <v>19.020360607321877</v>
      </c>
      <c r="E60" s="27">
        <v>8.5277683716984715E-2</v>
      </c>
      <c r="F60" s="27">
        <f>($B60-$B59)*AVERAGE(E59:E60)</f>
        <v>2.1873546336774541</v>
      </c>
      <c r="G60" s="13">
        <v>4.7908632845185643E-3</v>
      </c>
      <c r="H60" s="27">
        <f>($B60-$B59)*AVERAGE(G59:G60)</f>
        <v>0.11992042832105808</v>
      </c>
      <c r="I60" s="27" t="s">
        <v>200</v>
      </c>
      <c r="J60" s="27"/>
      <c r="K60" s="27" t="s">
        <v>200</v>
      </c>
      <c r="L60" s="27"/>
      <c r="M60" s="33">
        <v>9.794925360298452E-3</v>
      </c>
      <c r="N60" s="27">
        <f>($B60-$B59)*AVERAGE(M59:M60)</f>
        <v>0.76982235141217359</v>
      </c>
      <c r="O60" s="33">
        <v>5.7568365855396327E-2</v>
      </c>
      <c r="P60" s="27">
        <f>($B60-$B59)*AVERAGE(O59:O60)</f>
        <v>1.7725668182405576</v>
      </c>
      <c r="Q60" s="34">
        <v>-1.1268372411634318E-3</v>
      </c>
      <c r="R60" s="27">
        <f>($B60-$B59)*AVERAGE(Q59:Q60)</f>
        <v>4.5480466835268337E-4</v>
      </c>
      <c r="S60" s="34">
        <v>-6.299545599507508E-3</v>
      </c>
    </row>
    <row r="61" spans="1:19">
      <c r="A61" s="10">
        <v>4</v>
      </c>
      <c r="B61" s="11">
        <v>175</v>
      </c>
      <c r="C61" s="27">
        <v>0.55073054922173681</v>
      </c>
      <c r="D61" s="27">
        <f t="shared" si="28"/>
        <v>15.044261236398491</v>
      </c>
      <c r="E61" s="27">
        <v>4.9813657635169574E-2</v>
      </c>
      <c r="F61" s="27">
        <f t="shared" si="21"/>
        <v>1.6886417669019285</v>
      </c>
      <c r="G61" s="13">
        <v>2.7546471577927778E-3</v>
      </c>
      <c r="H61" s="27">
        <f t="shared" si="22"/>
        <v>9.4318880528891771E-2</v>
      </c>
      <c r="I61" s="27" t="s">
        <v>200</v>
      </c>
      <c r="J61" s="27"/>
      <c r="K61" s="27" t="s">
        <v>200</v>
      </c>
      <c r="L61" s="27"/>
      <c r="M61" s="33">
        <v>1.8875708840394726E-3</v>
      </c>
      <c r="N61" s="27">
        <f t="shared" si="25"/>
        <v>0.14603120305422407</v>
      </c>
      <c r="O61" s="33">
        <v>8.9617522214535755E-2</v>
      </c>
      <c r="P61" s="27">
        <f t="shared" si="26"/>
        <v>1.8398236008741509</v>
      </c>
      <c r="Q61" s="34">
        <v>-1.7243982116349162E-4</v>
      </c>
      <c r="R61" s="27">
        <f t="shared" si="27"/>
        <v>-1.6240963279086543E-2</v>
      </c>
      <c r="S61" s="34">
        <v>-1.7299155534259492E-3</v>
      </c>
    </row>
    <row r="62" spans="1:19">
      <c r="A62" s="10" t="s">
        <v>55</v>
      </c>
      <c r="D62" s="27">
        <f>SUM(D54:D61)</f>
        <v>322.06990496191946</v>
      </c>
      <c r="F62" s="27">
        <f>SUM(F54:F61)</f>
        <v>43.128577893665913</v>
      </c>
      <c r="H62" s="27">
        <f>SUM(H54:H61)</f>
        <v>1.5854601932144849</v>
      </c>
      <c r="J62" s="27">
        <f>SUM(J54:J61)</f>
        <v>4283.5022309712795</v>
      </c>
      <c r="L62" s="27">
        <f>SUM(L54:L61)</f>
        <v>1070.8755577428199</v>
      </c>
      <c r="N62" s="27">
        <f>SUM(N54:N61)</f>
        <v>32.284071770101377</v>
      </c>
      <c r="P62" s="27">
        <f>SUM(P54:P61)</f>
        <v>15.410942476790181</v>
      </c>
      <c r="R62" s="27">
        <f>SUM(R54:R61)</f>
        <v>1.8045114476429749</v>
      </c>
    </row>
    <row r="63" spans="1:19">
      <c r="A63" s="10" t="s">
        <v>56</v>
      </c>
      <c r="D63" s="40">
        <f>SUM(D54:D57)</f>
        <v>222.74707939027172</v>
      </c>
      <c r="F63" s="40">
        <f>SUM(F54:F57)</f>
        <v>32.32889535110116</v>
      </c>
      <c r="H63" s="40">
        <f>SUM(H54:H57)</f>
        <v>1.0454957656521868</v>
      </c>
      <c r="J63" s="40">
        <f>SUM(J54:J57)</f>
        <v>3633.3094062026894</v>
      </c>
      <c r="L63" s="40">
        <f>SUM(L54:L57)</f>
        <v>908.32735155067235</v>
      </c>
      <c r="N63" s="40">
        <f>SUM(N54:N57)</f>
        <v>18.182998387357728</v>
      </c>
      <c r="P63" s="40">
        <f>SUM(P54:P57)</f>
        <v>5.969190973075853</v>
      </c>
      <c r="R63" s="40">
        <f>SUM(R54:R57)</f>
        <v>1.1040244374945298</v>
      </c>
    </row>
    <row r="64" spans="1:19">
      <c r="A64" s="10" t="s">
        <v>57</v>
      </c>
      <c r="D64" s="40">
        <f>SUM(D58:D61)</f>
        <v>99.322825571647712</v>
      </c>
      <c r="F64" s="40">
        <f>SUM(F58:F61)</f>
        <v>10.799682542564753</v>
      </c>
      <c r="H64" s="40">
        <f>SUM(H58:H61)</f>
        <v>0.53996442756229834</v>
      </c>
      <c r="J64" s="40">
        <f>SUM(J58:J61)</f>
        <v>650.19282476858996</v>
      </c>
      <c r="L64" s="40">
        <f>SUM(L58:L61)</f>
        <v>162.54820619214749</v>
      </c>
      <c r="N64" s="40">
        <f>SUM(N58:N61)</f>
        <v>14.101073382743657</v>
      </c>
      <c r="P64" s="40">
        <f>SUM(P58:P61)</f>
        <v>9.4417515037143271</v>
      </c>
      <c r="R64" s="40">
        <f>SUM(R58:R61)</f>
        <v>0.70048701014844483</v>
      </c>
    </row>
    <row r="66" spans="10:10">
      <c r="J66" s="31"/>
    </row>
  </sheetData>
  <sortState ref="A2:XFD33">
    <sortCondition ref="A2:A33"/>
    <sortCondition ref="B2:B33"/>
  </sortState>
  <phoneticPr fontId="22" type="noConversion"/>
  <pageMargins left="0.75" right="0.75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Y8"/>
  <sheetViews>
    <sheetView workbookViewId="0">
      <selection activeCell="AD50" sqref="AD50"/>
    </sheetView>
  </sheetViews>
  <sheetFormatPr baseColWidth="10" defaultRowHeight="12"/>
  <cols>
    <col min="3" max="3" width="20" bestFit="1" customWidth="1"/>
    <col min="4" max="4" width="21.6640625" bestFit="1" customWidth="1"/>
    <col min="5" max="5" width="2.1640625" bestFit="1" customWidth="1"/>
    <col min="6" max="6" width="11.6640625" bestFit="1" customWidth="1"/>
    <col min="7" max="7" width="11.6640625" customWidth="1"/>
    <col min="8" max="8" width="20" bestFit="1" customWidth="1"/>
    <col min="9" max="9" width="21.1640625" bestFit="1" customWidth="1"/>
    <col min="10" max="10" width="2.1640625" bestFit="1" customWidth="1"/>
    <col min="11" max="11" width="11.6640625" bestFit="1" customWidth="1"/>
    <col min="12" max="12" width="11.6640625" customWidth="1"/>
    <col min="13" max="13" width="19.6640625" bestFit="1" customWidth="1"/>
    <col min="14" max="14" width="21" bestFit="1" customWidth="1"/>
    <col min="15" max="15" width="2.1640625" bestFit="1" customWidth="1"/>
    <col min="16" max="16" width="11.6640625" bestFit="1" customWidth="1"/>
    <col min="17" max="17" width="12.1640625" bestFit="1" customWidth="1"/>
    <col min="18" max="18" width="18.5" bestFit="1" customWidth="1"/>
    <col min="19" max="19" width="19.83203125" bestFit="1" customWidth="1"/>
    <col min="20" max="20" width="2.1640625" bestFit="1" customWidth="1"/>
    <col min="21" max="21" width="11.6640625" bestFit="1" customWidth="1"/>
    <col min="22" max="22" width="12.1640625" bestFit="1" customWidth="1"/>
  </cols>
  <sheetData>
    <row r="1" spans="1:25">
      <c r="A1" t="s">
        <v>216</v>
      </c>
    </row>
    <row r="2" spans="1:25">
      <c r="A2" s="19" t="s">
        <v>100</v>
      </c>
      <c r="B2" s="19" t="s">
        <v>104</v>
      </c>
      <c r="C2" s="19" t="s">
        <v>71</v>
      </c>
      <c r="D2" s="19" t="s">
        <v>51</v>
      </c>
      <c r="E2" s="19" t="s">
        <v>247</v>
      </c>
      <c r="F2" s="19" t="s">
        <v>70</v>
      </c>
      <c r="G2" s="19" t="s">
        <v>78</v>
      </c>
      <c r="H2" s="19" t="s">
        <v>105</v>
      </c>
      <c r="I2" s="19" t="s">
        <v>50</v>
      </c>
      <c r="J2" s="19" t="s">
        <v>247</v>
      </c>
      <c r="K2" s="19" t="s">
        <v>70</v>
      </c>
      <c r="L2" s="19" t="s">
        <v>78</v>
      </c>
      <c r="M2" s="19" t="s">
        <v>225</v>
      </c>
      <c r="N2" s="19" t="s">
        <v>224</v>
      </c>
      <c r="O2" s="19" t="s">
        <v>226</v>
      </c>
      <c r="P2" s="19" t="s">
        <v>70</v>
      </c>
      <c r="Q2" s="19" t="s">
        <v>78</v>
      </c>
      <c r="R2" s="29" t="s">
        <v>214</v>
      </c>
      <c r="S2" s="29" t="s">
        <v>213</v>
      </c>
      <c r="T2" s="29" t="s">
        <v>226</v>
      </c>
      <c r="U2" s="29" t="s">
        <v>70</v>
      </c>
      <c r="V2" s="29" t="s">
        <v>78</v>
      </c>
      <c r="W2" s="19" t="s">
        <v>227</v>
      </c>
      <c r="X2" s="19" t="s">
        <v>228</v>
      </c>
      <c r="Y2" s="37" t="s">
        <v>76</v>
      </c>
    </row>
    <row r="3" spans="1:25">
      <c r="A3" s="19" t="s">
        <v>102</v>
      </c>
      <c r="B3" s="20">
        <v>150</v>
      </c>
      <c r="C3" s="19">
        <v>50.741116033329547</v>
      </c>
      <c r="D3" s="21">
        <v>4224.9055814595795</v>
      </c>
      <c r="E3" s="21">
        <v>3</v>
      </c>
      <c r="F3" s="19">
        <v>3.5515990137168223</v>
      </c>
      <c r="G3" s="19">
        <f>F3/SQRT(E3)</f>
        <v>2.0505166466230169</v>
      </c>
      <c r="H3" s="19">
        <v>7.8913935512698652</v>
      </c>
      <c r="I3" s="21">
        <v>563.26863320984046</v>
      </c>
      <c r="J3" s="21">
        <v>3</v>
      </c>
      <c r="K3" s="19">
        <v>1.0999698048010857</v>
      </c>
      <c r="L3" s="19">
        <f>K3/SQRT(J3)</f>
        <v>0.63506786290236705</v>
      </c>
      <c r="M3" s="25">
        <v>0.79279182572930529</v>
      </c>
      <c r="N3" s="25">
        <v>25.598702800429621</v>
      </c>
      <c r="O3">
        <v>3</v>
      </c>
      <c r="P3" s="25">
        <v>0.34139145293281731</v>
      </c>
      <c r="Q3" s="25">
        <v>0.19710244724979953</v>
      </c>
      <c r="R3" s="37">
        <v>260.70523964383483</v>
      </c>
      <c r="S3" s="37">
        <v>7.322037008016923</v>
      </c>
      <c r="T3">
        <v>3</v>
      </c>
      <c r="U3" s="37">
        <v>47.401664601535401</v>
      </c>
      <c r="V3" s="37">
        <v>6.8848866803699398</v>
      </c>
      <c r="W3" s="26">
        <f t="shared" ref="W3:W8" si="0">D3/I3</f>
        <v>7.5006938649921775</v>
      </c>
      <c r="X3" s="26">
        <f t="shared" ref="X3:X8" si="1">I3/N3</f>
        <v>22.003795957988434</v>
      </c>
      <c r="Y3" s="45">
        <f>I3/S3</f>
        <v>76.927859363878625</v>
      </c>
    </row>
    <row r="4" spans="1:25">
      <c r="A4" s="19" t="s">
        <v>102</v>
      </c>
      <c r="B4" s="20">
        <v>300</v>
      </c>
      <c r="C4" s="19">
        <v>13.279607801227982</v>
      </c>
      <c r="D4" s="21">
        <v>1105.7125563054105</v>
      </c>
      <c r="E4" s="21">
        <v>3</v>
      </c>
      <c r="F4" s="19">
        <v>4.2268734275251063</v>
      </c>
      <c r="G4" s="19">
        <f t="shared" ref="G4:G8" si="2">F4/SQRT(E4)</f>
        <v>2.4403865112120964</v>
      </c>
      <c r="H4" s="19">
        <v>1.5631885156957805</v>
      </c>
      <c r="I4" s="21">
        <v>111.57662496044115</v>
      </c>
      <c r="J4" s="21">
        <v>3</v>
      </c>
      <c r="K4" s="19">
        <v>0.57190719861767048</v>
      </c>
      <c r="L4" s="19">
        <f t="shared" ref="L4:L8" si="3">K4/SQRT(J4)</f>
        <v>0.33019077507339684</v>
      </c>
      <c r="M4" s="25">
        <v>0.19584124684232618</v>
      </c>
      <c r="N4" s="25">
        <v>6.3235791683024276</v>
      </c>
      <c r="O4">
        <v>3</v>
      </c>
      <c r="P4" s="25">
        <v>0.10749185366101015</v>
      </c>
      <c r="Q4" s="25">
        <v>6.206045064687607E-2</v>
      </c>
      <c r="R4" s="37">
        <v>186.69798018465909</v>
      </c>
      <c r="S4" s="37">
        <v>5.2435061224762425</v>
      </c>
      <c r="T4">
        <v>3</v>
      </c>
      <c r="U4" s="37">
        <v>56.802604557574398</v>
      </c>
      <c r="V4" s="37">
        <v>7.5367502650395943</v>
      </c>
      <c r="W4" s="26">
        <f t="shared" si="0"/>
        <v>9.9098942694980643</v>
      </c>
      <c r="X4" s="26">
        <f t="shared" si="1"/>
        <v>17.64453673953038</v>
      </c>
      <c r="Y4" s="45">
        <f t="shared" ref="Y4:Y8" si="4">I4/S4</f>
        <v>21.279011095680605</v>
      </c>
    </row>
    <row r="5" spans="1:25">
      <c r="A5" s="19" t="s">
        <v>102</v>
      </c>
      <c r="B5" s="20">
        <v>750</v>
      </c>
      <c r="C5" s="19">
        <v>7.5542343963344978</v>
      </c>
      <c r="D5" s="21">
        <v>628.99537021935873</v>
      </c>
      <c r="E5" s="21">
        <v>3</v>
      </c>
      <c r="F5" s="19">
        <v>4.0950118052487143</v>
      </c>
      <c r="G5" s="19">
        <f t="shared" si="2"/>
        <v>2.3642561680950407</v>
      </c>
      <c r="H5" s="19">
        <v>0.72008136247760712</v>
      </c>
      <c r="I5" s="21">
        <v>51.397670412391655</v>
      </c>
      <c r="J5" s="21">
        <v>3</v>
      </c>
      <c r="K5" s="19">
        <v>0.64974577752216756</v>
      </c>
      <c r="L5" s="19">
        <f t="shared" si="3"/>
        <v>0.37513089955724616</v>
      </c>
      <c r="M5" s="25">
        <v>7.288014044989786E-3</v>
      </c>
      <c r="N5" s="25">
        <v>0.23532496109104895</v>
      </c>
      <c r="O5">
        <v>3</v>
      </c>
      <c r="P5" s="25">
        <v>8.1069026280562641E-3</v>
      </c>
      <c r="Q5" s="25">
        <v>4.6805224146023693E-3</v>
      </c>
      <c r="R5" s="37">
        <v>121.50257989248274</v>
      </c>
      <c r="S5" s="37">
        <v>3.4124607075703239</v>
      </c>
      <c r="T5">
        <v>3</v>
      </c>
      <c r="U5" s="37">
        <v>29.821998461093408</v>
      </c>
      <c r="V5" s="37">
        <v>5.4609521570046198</v>
      </c>
      <c r="W5" s="26">
        <f t="shared" si="0"/>
        <v>12.237818663230929</v>
      </c>
      <c r="X5" s="26">
        <f t="shared" si="1"/>
        <v>218.41146886456096</v>
      </c>
      <c r="Y5" s="45">
        <f t="shared" si="4"/>
        <v>15.061761824354267</v>
      </c>
    </row>
    <row r="6" spans="1:25">
      <c r="A6" s="19" t="s">
        <v>103</v>
      </c>
      <c r="B6" s="20">
        <v>150</v>
      </c>
      <c r="C6" s="19">
        <v>28.519423827912686</v>
      </c>
      <c r="D6" s="21">
        <v>2374.6397858378591</v>
      </c>
      <c r="E6" s="21">
        <v>3</v>
      </c>
      <c r="F6" s="19">
        <v>4.9839041517075842</v>
      </c>
      <c r="G6" s="19">
        <f t="shared" si="2"/>
        <v>2.8774584036036672</v>
      </c>
      <c r="H6" s="19">
        <v>3.8995567546644221</v>
      </c>
      <c r="I6" s="21">
        <v>278.34095322372747</v>
      </c>
      <c r="J6" s="21">
        <v>3</v>
      </c>
      <c r="K6" s="19">
        <v>0.73712712786602697</v>
      </c>
      <c r="L6" s="19">
        <f t="shared" si="3"/>
        <v>0.42558054570042636</v>
      </c>
      <c r="M6" s="25">
        <v>0.16260679091749833</v>
      </c>
      <c r="N6" s="25">
        <v>5.2504614438972661</v>
      </c>
      <c r="O6">
        <v>3</v>
      </c>
      <c r="P6" s="25">
        <v>1.0684995781360554E-2</v>
      </c>
      <c r="Q6" s="25">
        <v>6.1689851906585316E-3</v>
      </c>
      <c r="R6" s="37">
        <v>294.76320443755878</v>
      </c>
      <c r="S6" s="37">
        <v>8.2785719782310565</v>
      </c>
      <c r="T6">
        <v>3</v>
      </c>
      <c r="U6" s="37">
        <v>41.50462534402967</v>
      </c>
      <c r="V6" s="37">
        <v>6.4424083496802398</v>
      </c>
      <c r="W6" s="26">
        <f t="shared" si="0"/>
        <v>8.5314063860705005</v>
      </c>
      <c r="X6" s="26">
        <f t="shared" si="1"/>
        <v>53.012664924384822</v>
      </c>
      <c r="Y6" s="45">
        <f t="shared" si="4"/>
        <v>33.621855792960396</v>
      </c>
    </row>
    <row r="7" spans="1:25">
      <c r="A7" s="19" t="s">
        <v>103</v>
      </c>
      <c r="B7" s="20">
        <v>300</v>
      </c>
      <c r="C7" s="19">
        <v>12.315124890873017</v>
      </c>
      <c r="D7" s="21">
        <v>1025.4059026538732</v>
      </c>
      <c r="E7" s="21">
        <v>3</v>
      </c>
      <c r="F7" s="19">
        <v>1.5569981684338356</v>
      </c>
      <c r="G7" s="19">
        <f t="shared" si="2"/>
        <v>0.89893331167302937</v>
      </c>
      <c r="H7" s="19">
        <v>1.2923951128555855</v>
      </c>
      <c r="I7" s="21">
        <v>92.248045171704888</v>
      </c>
      <c r="J7" s="21">
        <v>3</v>
      </c>
      <c r="K7" s="19">
        <v>0.21995604028544138</v>
      </c>
      <c r="L7" s="19">
        <f t="shared" si="3"/>
        <v>0.12699167906868375</v>
      </c>
      <c r="M7" s="25">
        <v>4.25496118905049E-2</v>
      </c>
      <c r="N7" s="25">
        <v>1.3738977039233096</v>
      </c>
      <c r="O7">
        <v>3</v>
      </c>
      <c r="P7" s="25">
        <v>1.1851827697968467E-2</v>
      </c>
      <c r="Q7" s="25">
        <v>6.8426559118111574E-3</v>
      </c>
      <c r="R7" s="37">
        <v>156.83178036562927</v>
      </c>
      <c r="S7" s="37">
        <v>4.4046989674588817</v>
      </c>
      <c r="T7">
        <v>3</v>
      </c>
      <c r="U7" s="37">
        <v>19.285955258944465</v>
      </c>
      <c r="V7" s="37">
        <v>4.3915777641918696</v>
      </c>
      <c r="W7" s="26">
        <f t="shared" si="0"/>
        <v>11.115746688672321</v>
      </c>
      <c r="X7" s="26">
        <f t="shared" si="1"/>
        <v>67.143314169811106</v>
      </c>
      <c r="Y7" s="45">
        <f t="shared" si="4"/>
        <v>20.943098689199136</v>
      </c>
    </row>
    <row r="8" spans="1:25">
      <c r="A8" s="19" t="s">
        <v>103</v>
      </c>
      <c r="B8" s="20">
        <v>750</v>
      </c>
      <c r="C8" s="19">
        <v>10.908169017419796</v>
      </c>
      <c r="D8" s="21">
        <v>908.25720378183155</v>
      </c>
      <c r="E8" s="21">
        <v>3</v>
      </c>
      <c r="F8" s="19">
        <v>0.76103162932300805</v>
      </c>
      <c r="G8" s="19">
        <f t="shared" si="2"/>
        <v>0.43938181605145821</v>
      </c>
      <c r="H8" s="19">
        <v>0.97342138608810258</v>
      </c>
      <c r="I8" s="21">
        <v>69.480470099079412</v>
      </c>
      <c r="J8" s="21">
        <v>3</v>
      </c>
      <c r="K8" s="19">
        <v>0.10222152880066815</v>
      </c>
      <c r="L8" s="19">
        <f t="shared" si="3"/>
        <v>5.9017627170040839E-2</v>
      </c>
      <c r="M8" s="25">
        <v>1.4649944269472109E-2</v>
      </c>
      <c r="N8" s="25">
        <v>0.47303662478114661</v>
      </c>
      <c r="O8">
        <v>3</v>
      </c>
      <c r="P8" s="25">
        <v>7.5803375160073605E-3</v>
      </c>
      <c r="Q8" s="25">
        <v>4.3765099054150691E-3</v>
      </c>
      <c r="R8" s="37">
        <v>107.63190644198694</v>
      </c>
      <c r="S8" s="37">
        <v>3.0228959083764244</v>
      </c>
      <c r="T8">
        <v>3</v>
      </c>
      <c r="U8" s="37">
        <v>38.173226292271032</v>
      </c>
      <c r="V8" s="37">
        <v>6.1784485344033602</v>
      </c>
      <c r="W8" s="26">
        <f t="shared" si="0"/>
        <v>13.072122317057634</v>
      </c>
      <c r="X8" s="26">
        <f t="shared" si="1"/>
        <v>146.88179827772319</v>
      </c>
      <c r="Y8" s="45">
        <f t="shared" si="4"/>
        <v>22.984737882157798</v>
      </c>
    </row>
  </sheetData>
  <phoneticPr fontId="2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67"/>
  <sheetViews>
    <sheetView topLeftCell="A35" workbookViewId="0">
      <selection activeCell="H68" sqref="H68"/>
    </sheetView>
  </sheetViews>
  <sheetFormatPr baseColWidth="10" defaultRowHeight="15"/>
  <cols>
    <col min="1" max="1" width="11" style="14" bestFit="1" customWidth="1"/>
    <col min="2" max="2" width="4.83203125" style="14" bestFit="1" customWidth="1"/>
    <col min="3" max="3" width="15" style="14" bestFit="1" customWidth="1"/>
    <col min="4" max="5" width="15.1640625" style="14" bestFit="1" customWidth="1"/>
    <col min="6" max="6" width="13.5" style="14" bestFit="1" customWidth="1"/>
    <col min="7" max="7" width="16.83203125" style="14" bestFit="1" customWidth="1"/>
    <col min="8" max="8" width="19.33203125" style="14" bestFit="1" customWidth="1"/>
    <col min="9" max="9" width="6.83203125" style="14" bestFit="1" customWidth="1"/>
    <col min="10" max="10" width="17.6640625" style="14" bestFit="1" customWidth="1"/>
    <col min="11" max="16384" width="10.83203125" style="14"/>
  </cols>
  <sheetData>
    <row r="1" spans="1:10">
      <c r="A1" s="6" t="s">
        <v>96</v>
      </c>
      <c r="B1" s="6" t="s">
        <v>233</v>
      </c>
      <c r="C1" s="31" t="s">
        <v>181</v>
      </c>
      <c r="D1" s="31" t="s">
        <v>182</v>
      </c>
      <c r="E1" s="31" t="s">
        <v>183</v>
      </c>
      <c r="F1" s="31" t="s">
        <v>184</v>
      </c>
      <c r="G1" s="30" t="s">
        <v>177</v>
      </c>
      <c r="H1" s="30" t="s">
        <v>178</v>
      </c>
      <c r="I1" s="30" t="s">
        <v>176</v>
      </c>
      <c r="J1" s="30" t="s">
        <v>179</v>
      </c>
    </row>
    <row r="2" spans="1:10">
      <c r="A2" s="11" t="s">
        <v>75</v>
      </c>
      <c r="B2" s="11">
        <v>1</v>
      </c>
      <c r="C2" s="42">
        <v>8.9981256997509307E-2</v>
      </c>
      <c r="D2" s="42">
        <v>0.11387240226879831</v>
      </c>
      <c r="E2" s="42">
        <v>2.0448919297327809E-3</v>
      </c>
      <c r="F2" s="42">
        <v>-6.1240903323705444E-2</v>
      </c>
      <c r="G2" s="11" t="s">
        <v>180</v>
      </c>
      <c r="H2" s="11" t="s">
        <v>180</v>
      </c>
      <c r="I2" s="11" t="s">
        <v>180</v>
      </c>
      <c r="J2" s="11" t="s">
        <v>180</v>
      </c>
    </row>
    <row r="3" spans="1:10">
      <c r="A3" s="11" t="s">
        <v>236</v>
      </c>
      <c r="B3" s="11">
        <v>1</v>
      </c>
      <c r="C3" s="42">
        <v>8.1342385104026443E-2</v>
      </c>
      <c r="D3" s="42">
        <v>0.13907803083060122</v>
      </c>
      <c r="E3" s="42">
        <v>1.4014757228487133E-3</v>
      </c>
      <c r="F3" s="42">
        <v>-6.464705725104701E-2</v>
      </c>
      <c r="G3" s="11" t="s">
        <v>180</v>
      </c>
      <c r="H3" s="11" t="s">
        <v>180</v>
      </c>
      <c r="I3" s="11" t="s">
        <v>180</v>
      </c>
      <c r="J3" s="11" t="s">
        <v>180</v>
      </c>
    </row>
    <row r="4" spans="1:10">
      <c r="A4" s="11" t="s">
        <v>108</v>
      </c>
      <c r="B4" s="11">
        <v>1</v>
      </c>
      <c r="C4" s="43">
        <v>9.0157802878190391E-2</v>
      </c>
      <c r="D4" s="43">
        <v>0.16642514251022666</v>
      </c>
      <c r="E4" s="43">
        <v>1.5371827206276955E-3</v>
      </c>
      <c r="F4" s="43">
        <v>-7.1845960665290434E-2</v>
      </c>
      <c r="G4" s="11" t="s">
        <v>180</v>
      </c>
      <c r="H4" s="11" t="s">
        <v>180</v>
      </c>
      <c r="I4" s="11" t="s">
        <v>180</v>
      </c>
      <c r="J4" s="11" t="s">
        <v>180</v>
      </c>
    </row>
    <row r="5" spans="1:10">
      <c r="A5" s="11" t="s">
        <v>103</v>
      </c>
      <c r="B5" s="11">
        <v>1</v>
      </c>
      <c r="C5" s="42">
        <v>7.8721164970782229E-2</v>
      </c>
      <c r="D5" s="42">
        <v>0.13975270729970571</v>
      </c>
      <c r="E5" s="42">
        <v>6.7535794107091767E-3</v>
      </c>
      <c r="F5" s="42">
        <v>-5.2579099269328869E-2</v>
      </c>
      <c r="G5" s="11" t="s">
        <v>180</v>
      </c>
      <c r="H5" s="11" t="s">
        <v>180</v>
      </c>
      <c r="I5" s="11" t="s">
        <v>180</v>
      </c>
      <c r="J5" s="11" t="s">
        <v>180</v>
      </c>
    </row>
    <row r="6" spans="1:10">
      <c r="A6" s="11" t="s">
        <v>81</v>
      </c>
      <c r="B6" s="11">
        <v>1</v>
      </c>
      <c r="C6" s="42">
        <v>7.9425329358692939E-2</v>
      </c>
      <c r="D6" s="42">
        <v>5.4600349456186588E-2</v>
      </c>
      <c r="E6" s="42">
        <v>9.8769226035171553E-4</v>
      </c>
      <c r="F6" s="42">
        <v>-6.1724468733133031E-2</v>
      </c>
      <c r="G6" s="11" t="s">
        <v>180</v>
      </c>
      <c r="H6" s="11" t="s">
        <v>180</v>
      </c>
      <c r="I6" s="11" t="s">
        <v>234</v>
      </c>
      <c r="J6" s="11" t="s">
        <v>234</v>
      </c>
    </row>
    <row r="7" spans="1:10">
      <c r="A7" s="11" t="s">
        <v>83</v>
      </c>
      <c r="B7" s="11">
        <v>1</v>
      </c>
      <c r="C7" s="43">
        <v>6.9584398883949961E-2</v>
      </c>
      <c r="D7" s="43">
        <v>9.3378787214372261E-2</v>
      </c>
      <c r="E7" s="43">
        <v>4.0000422744507561E-3</v>
      </c>
      <c r="F7" s="43">
        <v>-4.9447609814534665E-2</v>
      </c>
      <c r="G7" s="11" t="s">
        <v>234</v>
      </c>
      <c r="H7" s="11" t="s">
        <v>234</v>
      </c>
      <c r="I7" s="11" t="s">
        <v>234</v>
      </c>
      <c r="J7" s="11" t="s">
        <v>234</v>
      </c>
    </row>
    <row r="8" spans="1:10">
      <c r="A8" s="11" t="s">
        <v>75</v>
      </c>
      <c r="B8" s="11">
        <v>2</v>
      </c>
      <c r="C8" s="44">
        <v>0.10414055572733472</v>
      </c>
      <c r="D8" s="40">
        <v>9.7057732485832687E-2</v>
      </c>
      <c r="E8" s="40">
        <v>6.718928108188488E-4</v>
      </c>
      <c r="F8" s="40">
        <v>-8.1867606836913909E-2</v>
      </c>
      <c r="G8" s="11" t="s">
        <v>234</v>
      </c>
      <c r="H8" s="11" t="s">
        <v>234</v>
      </c>
      <c r="I8" s="11" t="s">
        <v>234</v>
      </c>
      <c r="J8" s="11" t="s">
        <v>234</v>
      </c>
    </row>
    <row r="9" spans="1:10">
      <c r="A9" s="11" t="s">
        <v>236</v>
      </c>
      <c r="B9" s="11">
        <v>2</v>
      </c>
      <c r="C9" s="44">
        <v>9.8558167534578842E-2</v>
      </c>
      <c r="D9" s="40">
        <v>7.8907732277105291E-2</v>
      </c>
      <c r="E9" s="40">
        <v>2.9646090895394566E-3</v>
      </c>
      <c r="F9" s="40">
        <v>-7.6652211810179241E-2</v>
      </c>
      <c r="G9" s="11" t="s">
        <v>234</v>
      </c>
      <c r="H9" s="11" t="s">
        <v>234</v>
      </c>
      <c r="I9" s="11" t="s">
        <v>234</v>
      </c>
      <c r="J9" s="11" t="s">
        <v>234</v>
      </c>
    </row>
    <row r="10" spans="1:10">
      <c r="A10" s="11" t="s">
        <v>108</v>
      </c>
      <c r="B10" s="11">
        <v>2</v>
      </c>
      <c r="C10" s="44">
        <v>0.11470122337159802</v>
      </c>
      <c r="D10" s="40">
        <v>0.10306214825778288</v>
      </c>
      <c r="E10" s="40">
        <v>5.4017013343627277E-3</v>
      </c>
      <c r="F10" s="40">
        <v>-8.9013434739610944E-2</v>
      </c>
      <c r="G10" s="11" t="s">
        <v>234</v>
      </c>
      <c r="H10" s="11" t="s">
        <v>234</v>
      </c>
      <c r="I10" s="11" t="s">
        <v>234</v>
      </c>
      <c r="J10" s="11" t="s">
        <v>234</v>
      </c>
    </row>
    <row r="11" spans="1:10">
      <c r="A11" s="11" t="s">
        <v>103</v>
      </c>
      <c r="B11" s="11">
        <v>2</v>
      </c>
      <c r="C11" s="44">
        <v>0.10769952178092659</v>
      </c>
      <c r="D11" s="40">
        <v>3.166733072543567E-2</v>
      </c>
      <c r="E11" s="40">
        <v>2.8615253139070234E-3</v>
      </c>
      <c r="F11" s="40">
        <v>-8.1906157799703658E-2</v>
      </c>
      <c r="G11" s="11" t="s">
        <v>234</v>
      </c>
      <c r="H11" s="11" t="s">
        <v>234</v>
      </c>
      <c r="I11" s="11" t="s">
        <v>234</v>
      </c>
      <c r="J11" s="11" t="s">
        <v>234</v>
      </c>
    </row>
    <row r="12" spans="1:10">
      <c r="A12" s="11" t="s">
        <v>81</v>
      </c>
      <c r="B12" s="11">
        <v>2</v>
      </c>
      <c r="C12" s="44">
        <v>0.1103005428539591</v>
      </c>
      <c r="D12" s="40">
        <v>7.6571935473799452E-2</v>
      </c>
      <c r="E12" s="40">
        <v>2.5451994712972948E-3</v>
      </c>
      <c r="F12" s="40">
        <v>-8.5471913274484251E-2</v>
      </c>
      <c r="G12" s="11" t="s">
        <v>234</v>
      </c>
      <c r="H12" s="11" t="s">
        <v>234</v>
      </c>
      <c r="I12" s="11" t="s">
        <v>234</v>
      </c>
      <c r="J12" s="11" t="s">
        <v>234</v>
      </c>
    </row>
    <row r="13" spans="1:10">
      <c r="A13" s="11" t="s">
        <v>83</v>
      </c>
      <c r="B13" s="11">
        <v>2</v>
      </c>
      <c r="C13" s="44">
        <v>0.11276379946776748</v>
      </c>
      <c r="D13" s="40">
        <v>3.1855863340961674E-2</v>
      </c>
      <c r="E13" s="40">
        <v>9.9967833179938452E-3</v>
      </c>
      <c r="F13" s="40">
        <v>-7.9181107242577126E-2</v>
      </c>
      <c r="G13" s="11" t="s">
        <v>234</v>
      </c>
      <c r="H13" s="11" t="s">
        <v>234</v>
      </c>
      <c r="I13" s="11" t="s">
        <v>234</v>
      </c>
      <c r="J13" s="11" t="s">
        <v>234</v>
      </c>
    </row>
    <row r="14" spans="1:10">
      <c r="A14" s="11" t="s">
        <v>75</v>
      </c>
      <c r="B14" s="11">
        <v>3</v>
      </c>
      <c r="C14" s="40">
        <v>9.6330969647474743E-2</v>
      </c>
      <c r="D14" s="40">
        <v>7.3720470688489914E-2</v>
      </c>
      <c r="E14" s="40">
        <v>3.556619911409912E-3</v>
      </c>
      <c r="F14" s="40">
        <v>-7.3332418249493589E-2</v>
      </c>
      <c r="G14" s="11" t="s">
        <v>234</v>
      </c>
      <c r="H14" s="11" t="s">
        <v>234</v>
      </c>
      <c r="I14" s="11" t="s">
        <v>234</v>
      </c>
      <c r="J14" s="11" t="s">
        <v>234</v>
      </c>
    </row>
    <row r="15" spans="1:10">
      <c r="A15" s="11" t="s">
        <v>236</v>
      </c>
      <c r="B15" s="11">
        <v>3</v>
      </c>
      <c r="C15" s="40">
        <v>0.17664121752525286</v>
      </c>
      <c r="D15" s="40">
        <v>5.3938809204499422E-2</v>
      </c>
      <c r="E15" s="40">
        <v>1.1455120678490431E-2</v>
      </c>
      <c r="F15" s="40">
        <v>-0.12902847605766965</v>
      </c>
      <c r="G15" s="11" t="s">
        <v>234</v>
      </c>
      <c r="H15" s="11" t="s">
        <v>234</v>
      </c>
      <c r="I15" s="11" t="s">
        <v>234</v>
      </c>
      <c r="J15" s="11" t="s">
        <v>234</v>
      </c>
    </row>
    <row r="16" spans="1:10">
      <c r="A16" s="11" t="s">
        <v>108</v>
      </c>
      <c r="B16" s="11">
        <v>3</v>
      </c>
      <c r="C16" s="40">
        <v>0.16218093864125621</v>
      </c>
      <c r="D16" s="40">
        <v>3.8455274124163601E-2</v>
      </c>
      <c r="E16" s="40">
        <v>5.2014242127968102E-3</v>
      </c>
      <c r="F16" s="40">
        <v>-0.11937892548303029</v>
      </c>
      <c r="G16" s="11" t="s">
        <v>234</v>
      </c>
      <c r="H16" s="11" t="s">
        <v>234</v>
      </c>
      <c r="I16" s="11" t="s">
        <v>234</v>
      </c>
      <c r="J16" s="11" t="s">
        <v>234</v>
      </c>
    </row>
    <row r="17" spans="1:10">
      <c r="A17" s="11" t="s">
        <v>103</v>
      </c>
      <c r="B17" s="11">
        <v>3</v>
      </c>
      <c r="C17" s="40">
        <v>0.14226725524800787</v>
      </c>
      <c r="D17" s="40">
        <v>1.2451709593795504E-2</v>
      </c>
      <c r="E17" s="40">
        <v>8.6416732067866719E-3</v>
      </c>
      <c r="F17" s="40">
        <v>-0.10284779380926488</v>
      </c>
      <c r="G17" s="11" t="s">
        <v>234</v>
      </c>
      <c r="H17" s="11" t="s">
        <v>234</v>
      </c>
      <c r="I17" s="11" t="s">
        <v>234</v>
      </c>
      <c r="J17" s="11" t="s">
        <v>234</v>
      </c>
    </row>
    <row r="18" spans="1:10">
      <c r="A18" s="11" t="s">
        <v>81</v>
      </c>
      <c r="B18" s="11">
        <v>3</v>
      </c>
      <c r="C18" s="40">
        <v>0.19707406902943711</v>
      </c>
      <c r="D18" s="40">
        <v>3.3556049595961354E-2</v>
      </c>
      <c r="E18" s="40">
        <v>5.2311959994777559E-3</v>
      </c>
      <c r="F18" s="40">
        <v>-0.14698180960628726</v>
      </c>
      <c r="G18" s="11" t="s">
        <v>234</v>
      </c>
      <c r="H18" s="11" t="s">
        <v>234</v>
      </c>
      <c r="I18" s="11" t="s">
        <v>234</v>
      </c>
      <c r="J18" s="11" t="s">
        <v>234</v>
      </c>
    </row>
    <row r="19" spans="1:10">
      <c r="A19" s="11" t="s">
        <v>83</v>
      </c>
      <c r="B19" s="11">
        <v>3</v>
      </c>
      <c r="C19" s="40">
        <v>0.17080225419472905</v>
      </c>
      <c r="D19" s="40">
        <v>2.4069327713930447E-2</v>
      </c>
      <c r="E19" s="40">
        <v>3.7762300137513132E-3</v>
      </c>
      <c r="F19" s="40">
        <v>-0.1314370797358124</v>
      </c>
      <c r="G19" s="11" t="s">
        <v>234</v>
      </c>
      <c r="H19" s="11" t="s">
        <v>234</v>
      </c>
      <c r="I19" s="11" t="s">
        <v>234</v>
      </c>
      <c r="J19" s="11" t="s">
        <v>234</v>
      </c>
    </row>
    <row r="20" spans="1:10">
      <c r="A20" s="11" t="s">
        <v>75</v>
      </c>
      <c r="B20" s="11">
        <v>4</v>
      </c>
      <c r="C20" s="40">
        <v>0.1008457517915813</v>
      </c>
      <c r="D20" s="40">
        <v>3.1496963272107534E-2</v>
      </c>
      <c r="E20" s="40">
        <v>3.3332029091216147E-3</v>
      </c>
      <c r="F20" s="40">
        <v>-7.5984855098783416E-2</v>
      </c>
      <c r="G20" s="11" t="s">
        <v>234</v>
      </c>
      <c r="H20" s="11" t="s">
        <v>234</v>
      </c>
      <c r="I20" s="11" t="s">
        <v>234</v>
      </c>
      <c r="J20" s="11" t="s">
        <v>234</v>
      </c>
    </row>
    <row r="21" spans="1:10">
      <c r="A21" s="11" t="s">
        <v>236</v>
      </c>
      <c r="B21" s="11">
        <v>4</v>
      </c>
      <c r="C21" s="40">
        <v>0.15004681040120252</v>
      </c>
      <c r="D21" s="40">
        <v>9.6779030142099987E-2</v>
      </c>
      <c r="E21" s="40">
        <v>9.488350856839356E-3</v>
      </c>
      <c r="F21" s="40">
        <v>-0.10833639549514476</v>
      </c>
      <c r="G21" s="11" t="s">
        <v>234</v>
      </c>
      <c r="H21" s="11" t="s">
        <v>234</v>
      </c>
      <c r="I21" s="11" t="s">
        <v>234</v>
      </c>
      <c r="J21" s="11" t="s">
        <v>234</v>
      </c>
    </row>
    <row r="22" spans="1:10">
      <c r="A22" s="11" t="s">
        <v>108</v>
      </c>
      <c r="B22" s="11">
        <v>4</v>
      </c>
      <c r="C22" s="40">
        <v>0.21504399268117422</v>
      </c>
      <c r="D22" s="40">
        <v>2.1850220927679638E-2</v>
      </c>
      <c r="E22" s="40">
        <v>1.0860291051229643E-2</v>
      </c>
      <c r="F22" s="40">
        <v>-0.15755085804904126</v>
      </c>
      <c r="G22" s="11" t="s">
        <v>234</v>
      </c>
      <c r="H22" s="11" t="s">
        <v>234</v>
      </c>
      <c r="I22" s="11" t="s">
        <v>234</v>
      </c>
      <c r="J22" s="11" t="s">
        <v>234</v>
      </c>
    </row>
    <row r="23" spans="1:10">
      <c r="A23" s="11" t="s">
        <v>103</v>
      </c>
      <c r="B23" s="11">
        <v>4</v>
      </c>
      <c r="C23" s="40">
        <v>0.213703256064456</v>
      </c>
      <c r="D23" s="40">
        <v>0.15919054012010792</v>
      </c>
      <c r="E23" s="40">
        <v>9.4204367175032451E-3</v>
      </c>
      <c r="F23" s="40">
        <v>-0.16162602857016445</v>
      </c>
      <c r="G23" s="11" t="s">
        <v>234</v>
      </c>
      <c r="H23" s="11" t="s">
        <v>234</v>
      </c>
      <c r="I23" s="11" t="s">
        <v>234</v>
      </c>
      <c r="J23" s="11" t="s">
        <v>234</v>
      </c>
    </row>
    <row r="24" spans="1:10">
      <c r="A24" s="11" t="s">
        <v>81</v>
      </c>
      <c r="B24" s="11">
        <v>4</v>
      </c>
      <c r="C24" s="40">
        <v>0.34928050602537319</v>
      </c>
      <c r="D24" s="40">
        <v>9.4625366703633251E-2</v>
      </c>
      <c r="E24" s="40">
        <v>1.7914279414458754E-2</v>
      </c>
      <c r="F24" s="40">
        <v>-0.26402763597051099</v>
      </c>
      <c r="G24" s="11" t="s">
        <v>234</v>
      </c>
      <c r="H24" s="11" t="s">
        <v>234</v>
      </c>
      <c r="I24" s="11" t="s">
        <v>234</v>
      </c>
      <c r="J24" s="11" t="s">
        <v>234</v>
      </c>
    </row>
    <row r="25" spans="1:10">
      <c r="A25" s="11" t="s">
        <v>83</v>
      </c>
      <c r="B25" s="11">
        <v>4</v>
      </c>
      <c r="C25" s="40">
        <v>0.25599196985402645</v>
      </c>
      <c r="D25" s="40">
        <v>3.6236273056846902E-2</v>
      </c>
      <c r="E25" s="40">
        <v>1.3041875349913881E-2</v>
      </c>
      <c r="F25" s="40">
        <v>-0.19241792775841823</v>
      </c>
      <c r="G25" s="11" t="s">
        <v>234</v>
      </c>
      <c r="H25" s="11" t="s">
        <v>234</v>
      </c>
      <c r="I25" s="11" t="s">
        <v>234</v>
      </c>
      <c r="J25" s="11" t="s">
        <v>234</v>
      </c>
    </row>
    <row r="26" spans="1:10">
      <c r="A26" s="11" t="s">
        <v>75</v>
      </c>
      <c r="B26" s="11">
        <v>5</v>
      </c>
      <c r="C26" s="44">
        <v>7.6019422617026877E-2</v>
      </c>
      <c r="D26" s="40">
        <v>8.6969698238666612E-3</v>
      </c>
      <c r="E26" s="40">
        <v>4.4648777938302749E-3</v>
      </c>
      <c r="F26" s="40">
        <v>-5.6388143005645867E-2</v>
      </c>
      <c r="G26" s="40">
        <v>53.017257071806817</v>
      </c>
      <c r="H26" s="40">
        <v>1.685456484002424</v>
      </c>
      <c r="I26" s="11">
        <v>3</v>
      </c>
      <c r="J26" s="40">
        <f>(G26*250)/1000</f>
        <v>13.254314267951704</v>
      </c>
    </row>
    <row r="27" spans="1:10">
      <c r="A27" s="11" t="s">
        <v>236</v>
      </c>
      <c r="B27" s="11">
        <v>5</v>
      </c>
      <c r="C27" s="44">
        <v>0.13516426122072997</v>
      </c>
      <c r="D27" s="40">
        <v>5.8763532046718477E-2</v>
      </c>
      <c r="E27" s="40">
        <v>3.8428736483237954E-3</v>
      </c>
      <c r="F27" s="40">
        <v>-0.10152549464242433</v>
      </c>
      <c r="G27" s="40">
        <v>74.085048727533021</v>
      </c>
      <c r="H27" s="40">
        <v>3.8429478765661731</v>
      </c>
      <c r="I27" s="11">
        <v>3</v>
      </c>
      <c r="J27" s="40">
        <f t="shared" ref="J27:J31" si="0">(G27*250)/1000</f>
        <v>18.521262181883255</v>
      </c>
    </row>
    <row r="28" spans="1:10">
      <c r="A28" s="11" t="s">
        <v>108</v>
      </c>
      <c r="B28" s="11">
        <v>5</v>
      </c>
      <c r="C28" s="44">
        <v>0.30724857524237126</v>
      </c>
      <c r="D28" s="40">
        <v>0.10883312761814541</v>
      </c>
      <c r="E28" s="40">
        <v>1.9892994892958375E-2</v>
      </c>
      <c r="F28" s="40">
        <v>-0.2306505790700675</v>
      </c>
      <c r="G28" s="40">
        <v>122.01780254107348</v>
      </c>
      <c r="H28" s="40">
        <v>4.3176858686291499</v>
      </c>
      <c r="I28" s="11">
        <v>3</v>
      </c>
      <c r="J28" s="40">
        <f t="shared" si="0"/>
        <v>30.50445063526837</v>
      </c>
    </row>
    <row r="29" spans="1:10">
      <c r="A29" s="11" t="s">
        <v>103</v>
      </c>
      <c r="B29" s="11">
        <v>5</v>
      </c>
      <c r="C29" s="44">
        <v>0.36548377913400532</v>
      </c>
      <c r="D29" s="40">
        <v>3.387386733082276E-2</v>
      </c>
      <c r="E29" s="40">
        <v>2.1285063901612025E-2</v>
      </c>
      <c r="F29" s="40">
        <v>-0.27399417215567889</v>
      </c>
      <c r="G29" s="40">
        <v>114.87164467964401</v>
      </c>
      <c r="H29" s="40">
        <v>7.3159163793074686</v>
      </c>
      <c r="I29" s="11">
        <v>3</v>
      </c>
      <c r="J29" s="40">
        <f t="shared" si="0"/>
        <v>28.717911169910998</v>
      </c>
    </row>
    <row r="30" spans="1:10">
      <c r="A30" s="11" t="s">
        <v>81</v>
      </c>
      <c r="B30" s="11">
        <v>5</v>
      </c>
      <c r="C30" s="44">
        <v>0.50510980872592637</v>
      </c>
      <c r="D30" s="40">
        <v>4.7753565805506284E-2</v>
      </c>
      <c r="E30" s="40">
        <v>3.3023917763767119E-2</v>
      </c>
      <c r="F30" s="40">
        <v>-0.36844009138085621</v>
      </c>
      <c r="G30" s="40">
        <v>168.46572249304367</v>
      </c>
      <c r="H30" s="40">
        <v>12.360304358330835</v>
      </c>
      <c r="I30" s="11">
        <v>3</v>
      </c>
      <c r="J30" s="40">
        <f t="shared" si="0"/>
        <v>42.116430623260918</v>
      </c>
    </row>
    <row r="31" spans="1:10">
      <c r="A31" s="11" t="s">
        <v>83</v>
      </c>
      <c r="B31" s="11">
        <v>5</v>
      </c>
      <c r="C31" s="44">
        <v>0.47477900183331012</v>
      </c>
      <c r="D31" s="40">
        <v>9.7938379101072615E-2</v>
      </c>
      <c r="E31" s="40">
        <v>3.1771755906628132E-2</v>
      </c>
      <c r="F31" s="40">
        <v>-0.35243021295727861</v>
      </c>
      <c r="G31" s="40">
        <v>221.14994466360884</v>
      </c>
      <c r="H31" s="40">
        <v>65.042433564638614</v>
      </c>
      <c r="I31" s="11">
        <v>3</v>
      </c>
      <c r="J31" s="40">
        <f t="shared" si="0"/>
        <v>55.287486165902209</v>
      </c>
    </row>
    <row r="33" spans="1:10">
      <c r="A33" s="6" t="s">
        <v>96</v>
      </c>
      <c r="B33" s="6" t="s">
        <v>233</v>
      </c>
      <c r="C33" s="31" t="s">
        <v>181</v>
      </c>
      <c r="D33" s="31" t="s">
        <v>182</v>
      </c>
      <c r="E33" s="31" t="s">
        <v>183</v>
      </c>
      <c r="F33" s="31" t="s">
        <v>184</v>
      </c>
      <c r="G33" s="30" t="s">
        <v>177</v>
      </c>
      <c r="H33" s="30" t="s">
        <v>178</v>
      </c>
      <c r="I33" s="30" t="s">
        <v>176</v>
      </c>
      <c r="J33" s="30" t="s">
        <v>179</v>
      </c>
    </row>
    <row r="34" spans="1:10">
      <c r="A34" s="11" t="s">
        <v>75</v>
      </c>
      <c r="B34" s="11">
        <v>1</v>
      </c>
      <c r="C34" s="42">
        <v>8.9981256997509307E-2</v>
      </c>
      <c r="D34" s="42">
        <v>0.11387240226879831</v>
      </c>
      <c r="E34" s="42">
        <v>2.0448919297327809E-3</v>
      </c>
      <c r="F34" s="42">
        <v>-6.1240903323705444E-2</v>
      </c>
      <c r="G34" s="11" t="s">
        <v>180</v>
      </c>
      <c r="H34" s="11" t="s">
        <v>180</v>
      </c>
      <c r="I34" s="11" t="s">
        <v>180</v>
      </c>
      <c r="J34" s="11" t="s">
        <v>180</v>
      </c>
    </row>
    <row r="35" spans="1:10">
      <c r="A35" s="11" t="s">
        <v>75</v>
      </c>
      <c r="B35" s="11">
        <v>2</v>
      </c>
      <c r="C35" s="44">
        <v>0.10414055572733472</v>
      </c>
      <c r="D35" s="40">
        <v>9.7057732485832687E-2</v>
      </c>
      <c r="E35" s="40">
        <v>6.718928108188488E-4</v>
      </c>
      <c r="F35" s="40">
        <v>-8.1867606836913909E-2</v>
      </c>
      <c r="G35" s="11" t="s">
        <v>180</v>
      </c>
      <c r="H35" s="11" t="s">
        <v>180</v>
      </c>
      <c r="I35" s="11" t="s">
        <v>180</v>
      </c>
      <c r="J35" s="11" t="s">
        <v>180</v>
      </c>
    </row>
    <row r="36" spans="1:10">
      <c r="A36" s="11" t="s">
        <v>75</v>
      </c>
      <c r="B36" s="11">
        <v>3</v>
      </c>
      <c r="C36" s="40">
        <v>9.6330969647474743E-2</v>
      </c>
      <c r="D36" s="40">
        <v>7.3720470688489914E-2</v>
      </c>
      <c r="E36" s="40">
        <v>3.556619911409912E-3</v>
      </c>
      <c r="F36" s="40">
        <v>-7.3332418249493589E-2</v>
      </c>
      <c r="G36" s="11" t="s">
        <v>180</v>
      </c>
      <c r="H36" s="11" t="s">
        <v>180</v>
      </c>
      <c r="I36" s="11" t="s">
        <v>180</v>
      </c>
      <c r="J36" s="11" t="s">
        <v>180</v>
      </c>
    </row>
    <row r="37" spans="1:10">
      <c r="A37" s="11" t="s">
        <v>75</v>
      </c>
      <c r="B37" s="11">
        <v>4</v>
      </c>
      <c r="C37" s="40">
        <v>0.1008457517915813</v>
      </c>
      <c r="D37" s="40">
        <v>3.1496963272107534E-2</v>
      </c>
      <c r="E37" s="40">
        <v>3.3332029091216147E-3</v>
      </c>
      <c r="F37" s="40">
        <v>-7.5984855098783416E-2</v>
      </c>
      <c r="G37" s="11" t="s">
        <v>180</v>
      </c>
      <c r="H37" s="11" t="s">
        <v>180</v>
      </c>
      <c r="I37" s="11" t="s">
        <v>180</v>
      </c>
      <c r="J37" s="11" t="s">
        <v>180</v>
      </c>
    </row>
    <row r="38" spans="1:10">
      <c r="A38" s="11" t="s">
        <v>75</v>
      </c>
      <c r="B38" s="11">
        <v>5</v>
      </c>
      <c r="C38" s="44">
        <v>7.6019422617026877E-2</v>
      </c>
      <c r="D38" s="40">
        <v>8.6969698238666612E-3</v>
      </c>
      <c r="E38" s="40">
        <v>4.4648777938302749E-3</v>
      </c>
      <c r="F38" s="40">
        <v>-5.6388143005645867E-2</v>
      </c>
      <c r="G38" s="40">
        <v>53.017257071806817</v>
      </c>
      <c r="H38" s="40">
        <v>1.685456484002424</v>
      </c>
      <c r="I38" s="11">
        <v>3</v>
      </c>
      <c r="J38" s="40">
        <f>(G38*250)/1000</f>
        <v>13.254314267951704</v>
      </c>
    </row>
    <row r="39" spans="1:10">
      <c r="A39" s="11" t="s">
        <v>236</v>
      </c>
      <c r="B39" s="11">
        <v>1</v>
      </c>
      <c r="C39" s="42">
        <v>8.1342385104026443E-2</v>
      </c>
      <c r="D39" s="42">
        <v>0.13907803083060122</v>
      </c>
      <c r="E39" s="42">
        <v>1.4014757228487133E-3</v>
      </c>
      <c r="F39" s="42">
        <v>-6.464705725104701E-2</v>
      </c>
      <c r="G39" s="11" t="s">
        <v>180</v>
      </c>
      <c r="H39" s="11" t="s">
        <v>180</v>
      </c>
      <c r="I39" s="11" t="s">
        <v>180</v>
      </c>
      <c r="J39" s="11" t="s">
        <v>180</v>
      </c>
    </row>
    <row r="40" spans="1:10">
      <c r="A40" s="11" t="s">
        <v>236</v>
      </c>
      <c r="B40" s="11">
        <v>2</v>
      </c>
      <c r="C40" s="44">
        <v>9.8558167534578842E-2</v>
      </c>
      <c r="D40" s="40">
        <v>7.8907732277105291E-2</v>
      </c>
      <c r="E40" s="40">
        <v>2.9646090895394566E-3</v>
      </c>
      <c r="F40" s="40">
        <v>-7.6652211810179241E-2</v>
      </c>
      <c r="G40" s="11" t="s">
        <v>180</v>
      </c>
      <c r="H40" s="11" t="s">
        <v>180</v>
      </c>
      <c r="I40" s="11" t="s">
        <v>180</v>
      </c>
      <c r="J40" s="11" t="s">
        <v>180</v>
      </c>
    </row>
    <row r="41" spans="1:10">
      <c r="A41" s="11" t="s">
        <v>236</v>
      </c>
      <c r="B41" s="11">
        <v>3</v>
      </c>
      <c r="C41" s="40">
        <v>0.17664121752525286</v>
      </c>
      <c r="D41" s="40">
        <v>5.3938809204499422E-2</v>
      </c>
      <c r="E41" s="40">
        <v>1.1455120678490431E-2</v>
      </c>
      <c r="F41" s="40">
        <v>-0.12902847605766965</v>
      </c>
      <c r="G41" s="11" t="s">
        <v>180</v>
      </c>
      <c r="H41" s="11" t="s">
        <v>180</v>
      </c>
      <c r="I41" s="11" t="s">
        <v>180</v>
      </c>
      <c r="J41" s="11" t="s">
        <v>180</v>
      </c>
    </row>
    <row r="42" spans="1:10">
      <c r="A42" s="11" t="s">
        <v>236</v>
      </c>
      <c r="B42" s="11">
        <v>4</v>
      </c>
      <c r="C42" s="40">
        <v>0.15004681040120252</v>
      </c>
      <c r="D42" s="40">
        <v>9.6779030142099987E-2</v>
      </c>
      <c r="E42" s="40">
        <v>9.488350856839356E-3</v>
      </c>
      <c r="F42" s="40">
        <v>-0.10833639549514476</v>
      </c>
      <c r="G42" s="11" t="s">
        <v>180</v>
      </c>
      <c r="H42" s="11" t="s">
        <v>180</v>
      </c>
      <c r="I42" s="11" t="s">
        <v>180</v>
      </c>
      <c r="J42" s="11" t="s">
        <v>180</v>
      </c>
    </row>
    <row r="43" spans="1:10">
      <c r="A43" s="11" t="s">
        <v>236</v>
      </c>
      <c r="B43" s="11">
        <v>5</v>
      </c>
      <c r="C43" s="44">
        <v>0.13516426122072997</v>
      </c>
      <c r="D43" s="40">
        <v>5.8763532046718477E-2</v>
      </c>
      <c r="E43" s="40">
        <v>3.8428736483237954E-3</v>
      </c>
      <c r="F43" s="40">
        <v>-0.10152549464242433</v>
      </c>
      <c r="G43" s="40">
        <v>74.085048727533021</v>
      </c>
      <c r="H43" s="40">
        <v>3.8429478765661731</v>
      </c>
      <c r="I43" s="11">
        <v>3</v>
      </c>
      <c r="J43" s="40">
        <f>(G43*250)/1000</f>
        <v>18.521262181883255</v>
      </c>
    </row>
    <row r="44" spans="1:10">
      <c r="A44" s="11" t="s">
        <v>108</v>
      </c>
      <c r="B44" s="11">
        <v>1</v>
      </c>
      <c r="C44" s="43">
        <v>9.0157802878190391E-2</v>
      </c>
      <c r="D44" s="43">
        <v>0.16642514251022666</v>
      </c>
      <c r="E44" s="43">
        <v>1.5371827206276955E-3</v>
      </c>
      <c r="F44" s="43">
        <v>-7.1845960665290434E-2</v>
      </c>
      <c r="G44" s="11" t="s">
        <v>180</v>
      </c>
      <c r="H44" s="11" t="s">
        <v>180</v>
      </c>
      <c r="I44" s="11" t="s">
        <v>180</v>
      </c>
      <c r="J44" s="11" t="s">
        <v>180</v>
      </c>
    </row>
    <row r="45" spans="1:10">
      <c r="A45" s="11" t="s">
        <v>108</v>
      </c>
      <c r="B45" s="11">
        <v>2</v>
      </c>
      <c r="C45" s="44">
        <v>0.11470122337159802</v>
      </c>
      <c r="D45" s="40">
        <v>0.10306214825778288</v>
      </c>
      <c r="E45" s="40">
        <v>5.4017013343627277E-3</v>
      </c>
      <c r="F45" s="40">
        <v>-8.9013434739610944E-2</v>
      </c>
      <c r="G45" s="11" t="s">
        <v>180</v>
      </c>
      <c r="H45" s="11" t="s">
        <v>180</v>
      </c>
      <c r="I45" s="11" t="s">
        <v>180</v>
      </c>
      <c r="J45" s="11" t="s">
        <v>180</v>
      </c>
    </row>
    <row r="46" spans="1:10">
      <c r="A46" s="11" t="s">
        <v>108</v>
      </c>
      <c r="B46" s="11">
        <v>3</v>
      </c>
      <c r="C46" s="40">
        <v>0.16218093864125621</v>
      </c>
      <c r="D46" s="40">
        <v>3.8455274124163601E-2</v>
      </c>
      <c r="E46" s="40">
        <v>5.2014242127968102E-3</v>
      </c>
      <c r="F46" s="40">
        <v>-0.11937892548303029</v>
      </c>
      <c r="G46" s="11" t="s">
        <v>180</v>
      </c>
      <c r="H46" s="11" t="s">
        <v>180</v>
      </c>
      <c r="I46" s="11" t="s">
        <v>180</v>
      </c>
      <c r="J46" s="11" t="s">
        <v>180</v>
      </c>
    </row>
    <row r="47" spans="1:10">
      <c r="A47" s="11" t="s">
        <v>108</v>
      </c>
      <c r="B47" s="11">
        <v>4</v>
      </c>
      <c r="C47" s="40">
        <v>0.21504399268117422</v>
      </c>
      <c r="D47" s="40">
        <v>2.1850220927679638E-2</v>
      </c>
      <c r="E47" s="40">
        <v>1.0860291051229643E-2</v>
      </c>
      <c r="F47" s="40">
        <v>-0.15755085804904126</v>
      </c>
      <c r="G47" s="11" t="s">
        <v>180</v>
      </c>
      <c r="H47" s="11" t="s">
        <v>180</v>
      </c>
      <c r="I47" s="11" t="s">
        <v>180</v>
      </c>
      <c r="J47" s="11" t="s">
        <v>180</v>
      </c>
    </row>
    <row r="48" spans="1:10">
      <c r="A48" s="11" t="s">
        <v>108</v>
      </c>
      <c r="B48" s="11">
        <v>5</v>
      </c>
      <c r="C48" s="44">
        <v>0.30724857524237126</v>
      </c>
      <c r="D48" s="40">
        <v>0.10883312761814541</v>
      </c>
      <c r="E48" s="40">
        <v>1.9892994892958375E-2</v>
      </c>
      <c r="F48" s="40">
        <v>-0.2306505790700675</v>
      </c>
      <c r="G48" s="40">
        <v>122.01780254107348</v>
      </c>
      <c r="H48" s="40">
        <v>4.3176858686291499</v>
      </c>
      <c r="I48" s="11">
        <v>3</v>
      </c>
      <c r="J48" s="40">
        <f>(G48*250)/1000</f>
        <v>30.50445063526837</v>
      </c>
    </row>
    <row r="49" spans="1:10">
      <c r="A49" s="11" t="s">
        <v>103</v>
      </c>
      <c r="B49" s="11">
        <v>1</v>
      </c>
      <c r="C49" s="42">
        <v>7.8721164970782229E-2</v>
      </c>
      <c r="D49" s="42">
        <v>0.13975270729970571</v>
      </c>
      <c r="E49" s="42">
        <v>6.7535794107091767E-3</v>
      </c>
      <c r="F49" s="42">
        <v>-5.2579099269328869E-2</v>
      </c>
      <c r="G49" s="11" t="s">
        <v>180</v>
      </c>
      <c r="H49" s="11" t="s">
        <v>180</v>
      </c>
      <c r="I49" s="11" t="s">
        <v>180</v>
      </c>
      <c r="J49" s="11" t="s">
        <v>180</v>
      </c>
    </row>
    <row r="50" spans="1:10">
      <c r="A50" s="11" t="s">
        <v>103</v>
      </c>
      <c r="B50" s="11">
        <v>2</v>
      </c>
      <c r="C50" s="44">
        <v>0.10769952178092659</v>
      </c>
      <c r="D50" s="40">
        <v>3.166733072543567E-2</v>
      </c>
      <c r="E50" s="40">
        <v>2.8615253139070234E-3</v>
      </c>
      <c r="F50" s="40">
        <v>-8.1906157799703658E-2</v>
      </c>
      <c r="G50" s="11" t="s">
        <v>180</v>
      </c>
      <c r="H50" s="11" t="s">
        <v>180</v>
      </c>
      <c r="I50" s="11" t="s">
        <v>180</v>
      </c>
      <c r="J50" s="11" t="s">
        <v>180</v>
      </c>
    </row>
    <row r="51" spans="1:10">
      <c r="A51" s="11" t="s">
        <v>103</v>
      </c>
      <c r="B51" s="11">
        <v>3</v>
      </c>
      <c r="C51" s="40">
        <v>0.14226725524800787</v>
      </c>
      <c r="D51" s="40">
        <v>1.2451709593795504E-2</v>
      </c>
      <c r="E51" s="40">
        <v>8.6416732067866719E-3</v>
      </c>
      <c r="F51" s="40">
        <v>-0.10284779380926488</v>
      </c>
      <c r="G51" s="11" t="s">
        <v>180</v>
      </c>
      <c r="H51" s="11" t="s">
        <v>180</v>
      </c>
      <c r="I51" s="11" t="s">
        <v>180</v>
      </c>
      <c r="J51" s="11" t="s">
        <v>180</v>
      </c>
    </row>
    <row r="52" spans="1:10">
      <c r="A52" s="11" t="s">
        <v>103</v>
      </c>
      <c r="B52" s="11">
        <v>4</v>
      </c>
      <c r="C52" s="40">
        <v>0.213703256064456</v>
      </c>
      <c r="D52" s="40">
        <v>0.15919054012010792</v>
      </c>
      <c r="E52" s="40">
        <v>9.4204367175032451E-3</v>
      </c>
      <c r="F52" s="40">
        <v>-0.16162602857016445</v>
      </c>
      <c r="G52" s="11" t="s">
        <v>180</v>
      </c>
      <c r="H52" s="11" t="s">
        <v>180</v>
      </c>
      <c r="I52" s="11" t="s">
        <v>180</v>
      </c>
      <c r="J52" s="11" t="s">
        <v>180</v>
      </c>
    </row>
    <row r="53" spans="1:10">
      <c r="A53" s="11" t="s">
        <v>103</v>
      </c>
      <c r="B53" s="11">
        <v>5</v>
      </c>
      <c r="C53" s="44">
        <v>0.36548377913400532</v>
      </c>
      <c r="D53" s="40">
        <v>3.387386733082276E-2</v>
      </c>
      <c r="E53" s="40">
        <v>2.1285063901612025E-2</v>
      </c>
      <c r="F53" s="40">
        <v>-0.27399417215567889</v>
      </c>
      <c r="G53" s="40">
        <v>114.87164467964401</v>
      </c>
      <c r="H53" s="40">
        <v>7.3159163793074686</v>
      </c>
      <c r="I53" s="11">
        <v>3</v>
      </c>
      <c r="J53" s="40">
        <f>(G53*250)/1000</f>
        <v>28.717911169910998</v>
      </c>
    </row>
    <row r="54" spans="1:10">
      <c r="A54" s="11" t="s">
        <v>81</v>
      </c>
      <c r="B54" s="11">
        <v>1</v>
      </c>
      <c r="C54" s="42">
        <v>7.9425329358692939E-2</v>
      </c>
      <c r="D54" s="42">
        <v>5.4600349456186588E-2</v>
      </c>
      <c r="E54" s="42">
        <v>9.8769226035171553E-4</v>
      </c>
      <c r="F54" s="42">
        <v>-6.1724468733133031E-2</v>
      </c>
      <c r="G54" s="11" t="s">
        <v>180</v>
      </c>
      <c r="H54" s="11" t="s">
        <v>180</v>
      </c>
      <c r="I54" s="11" t="s">
        <v>180</v>
      </c>
      <c r="J54" s="11" t="s">
        <v>180</v>
      </c>
    </row>
    <row r="55" spans="1:10">
      <c r="A55" s="11" t="s">
        <v>81</v>
      </c>
      <c r="B55" s="11">
        <v>2</v>
      </c>
      <c r="C55" s="44">
        <v>0.1103005428539591</v>
      </c>
      <c r="D55" s="40">
        <v>7.6571935473799452E-2</v>
      </c>
      <c r="E55" s="40">
        <v>2.5451994712972948E-3</v>
      </c>
      <c r="F55" s="40">
        <v>-8.5471913274484251E-2</v>
      </c>
      <c r="G55" s="11" t="s">
        <v>180</v>
      </c>
      <c r="H55" s="11" t="s">
        <v>180</v>
      </c>
      <c r="I55" s="11" t="s">
        <v>180</v>
      </c>
      <c r="J55" s="11" t="s">
        <v>180</v>
      </c>
    </row>
    <row r="56" spans="1:10">
      <c r="A56" s="11" t="s">
        <v>81</v>
      </c>
      <c r="B56" s="11">
        <v>3</v>
      </c>
      <c r="C56" s="40">
        <v>0.19707406902943711</v>
      </c>
      <c r="D56" s="40">
        <v>3.3556049595961354E-2</v>
      </c>
      <c r="E56" s="40">
        <v>5.2311959994777559E-3</v>
      </c>
      <c r="F56" s="40">
        <v>-0.14698180960628726</v>
      </c>
      <c r="G56" s="11" t="s">
        <v>180</v>
      </c>
      <c r="H56" s="11" t="s">
        <v>180</v>
      </c>
      <c r="I56" s="11" t="s">
        <v>180</v>
      </c>
      <c r="J56" s="11" t="s">
        <v>180</v>
      </c>
    </row>
    <row r="57" spans="1:10">
      <c r="A57" s="11" t="s">
        <v>81</v>
      </c>
      <c r="B57" s="11">
        <v>4</v>
      </c>
      <c r="C57" s="40">
        <v>0.34928050602537319</v>
      </c>
      <c r="D57" s="40">
        <v>9.4625366703633251E-2</v>
      </c>
      <c r="E57" s="40">
        <v>1.7914279414458754E-2</v>
      </c>
      <c r="F57" s="40">
        <v>-0.26402763597051099</v>
      </c>
      <c r="G57" s="11" t="s">
        <v>234</v>
      </c>
      <c r="H57" s="11" t="s">
        <v>234</v>
      </c>
      <c r="I57" s="11" t="s">
        <v>234</v>
      </c>
      <c r="J57" s="11" t="s">
        <v>234</v>
      </c>
    </row>
    <row r="58" spans="1:10">
      <c r="A58" s="11" t="s">
        <v>81</v>
      </c>
      <c r="B58" s="11">
        <v>5</v>
      </c>
      <c r="C58" s="44">
        <v>0.50510980872592637</v>
      </c>
      <c r="D58" s="40">
        <v>4.7753565805506284E-2</v>
      </c>
      <c r="E58" s="40">
        <v>3.3023917763767119E-2</v>
      </c>
      <c r="F58" s="40">
        <v>-0.36844009138085621</v>
      </c>
      <c r="G58" s="40">
        <v>168.46572249304367</v>
      </c>
      <c r="H58" s="40">
        <v>12.360304358330835</v>
      </c>
      <c r="I58" s="11">
        <v>3</v>
      </c>
      <c r="J58" s="40">
        <f>(G58*250)/1000</f>
        <v>42.116430623260918</v>
      </c>
    </row>
    <row r="59" spans="1:10">
      <c r="A59" s="11" t="s">
        <v>83</v>
      </c>
      <c r="B59" s="11">
        <v>1</v>
      </c>
      <c r="C59" s="43">
        <v>6.9584398883949961E-2</v>
      </c>
      <c r="D59" s="43">
        <v>9.3378787214372261E-2</v>
      </c>
      <c r="E59" s="43">
        <v>4.0000422744507561E-3</v>
      </c>
      <c r="F59" s="43">
        <v>-4.9447609814534665E-2</v>
      </c>
      <c r="G59" s="11" t="s">
        <v>234</v>
      </c>
      <c r="H59" s="11" t="s">
        <v>234</v>
      </c>
      <c r="I59" s="11" t="s">
        <v>234</v>
      </c>
      <c r="J59" s="11" t="s">
        <v>234</v>
      </c>
    </row>
    <row r="60" spans="1:10">
      <c r="A60" s="11" t="s">
        <v>83</v>
      </c>
      <c r="B60" s="11">
        <v>2</v>
      </c>
      <c r="C60" s="44">
        <v>0.11276379946776748</v>
      </c>
      <c r="D60" s="40">
        <v>3.1855863340961674E-2</v>
      </c>
      <c r="E60" s="40">
        <v>9.9967833179938452E-3</v>
      </c>
      <c r="F60" s="40">
        <v>-7.9181107242577126E-2</v>
      </c>
      <c r="G60" s="11" t="s">
        <v>234</v>
      </c>
      <c r="H60" s="11" t="s">
        <v>234</v>
      </c>
      <c r="I60" s="11" t="s">
        <v>234</v>
      </c>
      <c r="J60" s="11" t="s">
        <v>234</v>
      </c>
    </row>
    <row r="61" spans="1:10">
      <c r="A61" s="11" t="s">
        <v>83</v>
      </c>
      <c r="B61" s="11">
        <v>3</v>
      </c>
      <c r="C61" s="40">
        <v>0.17080225419472905</v>
      </c>
      <c r="D61" s="40">
        <v>2.4069327713930447E-2</v>
      </c>
      <c r="E61" s="40">
        <v>3.7762300137513132E-3</v>
      </c>
      <c r="F61" s="40">
        <v>-0.1314370797358124</v>
      </c>
      <c r="G61" s="11" t="s">
        <v>234</v>
      </c>
      <c r="H61" s="11" t="s">
        <v>234</v>
      </c>
      <c r="I61" s="11" t="s">
        <v>234</v>
      </c>
      <c r="J61" s="11" t="s">
        <v>234</v>
      </c>
    </row>
    <row r="62" spans="1:10">
      <c r="A62" s="11" t="s">
        <v>83</v>
      </c>
      <c r="B62" s="11">
        <v>4</v>
      </c>
      <c r="C62" s="40">
        <v>0.25599196985402645</v>
      </c>
      <c r="D62" s="40">
        <v>3.6236273056846902E-2</v>
      </c>
      <c r="E62" s="40">
        <v>1.3041875349913881E-2</v>
      </c>
      <c r="F62" s="40">
        <v>-0.19241792775841823</v>
      </c>
      <c r="G62" s="11" t="s">
        <v>234</v>
      </c>
      <c r="H62" s="11" t="s">
        <v>234</v>
      </c>
      <c r="I62" s="11" t="s">
        <v>234</v>
      </c>
      <c r="J62" s="11" t="s">
        <v>234</v>
      </c>
    </row>
    <row r="63" spans="1:10">
      <c r="A63" s="11" t="s">
        <v>83</v>
      </c>
      <c r="B63" s="11">
        <v>5</v>
      </c>
      <c r="C63" s="44">
        <v>0.47477900183331012</v>
      </c>
      <c r="D63" s="40">
        <v>9.7938379101072615E-2</v>
      </c>
      <c r="E63" s="40">
        <v>3.1771755906628132E-2</v>
      </c>
      <c r="F63" s="40">
        <v>-0.35243021295727861</v>
      </c>
      <c r="G63" s="40">
        <v>221.14994466360884</v>
      </c>
      <c r="H63" s="40">
        <v>65.042433564638614</v>
      </c>
      <c r="I63" s="11">
        <v>3</v>
      </c>
      <c r="J63" s="40">
        <f>(G63*250)/1000</f>
        <v>55.287486165902209</v>
      </c>
    </row>
    <row r="66" spans="8:8">
      <c r="H66" s="14">
        <f>0.51-0.08</f>
        <v>0.43</v>
      </c>
    </row>
    <row r="67" spans="8:8">
      <c r="H67" s="14">
        <f>0.47-0.07</f>
        <v>0.39999999999999997</v>
      </c>
    </row>
  </sheetData>
  <sheetCalcPr fullCalcOnLoad="1"/>
  <sortState ref="A34:J63">
    <sortCondition ref="A35:A63"/>
    <sortCondition ref="B35:B63"/>
  </sortState>
  <phoneticPr fontId="22" type="noConversion"/>
  <pageMargins left="0.75" right="0.75" top="1" bottom="1" header="0.5" footer="0.5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22"/>
  <sheetViews>
    <sheetView topLeftCell="E1" workbookViewId="0">
      <selection activeCell="J31" sqref="J31"/>
    </sheetView>
  </sheetViews>
  <sheetFormatPr baseColWidth="10" defaultRowHeight="12"/>
  <cols>
    <col min="1" max="1" width="9.1640625" customWidth="1"/>
    <col min="2" max="2" width="8.6640625" bestFit="1" customWidth="1"/>
    <col min="3" max="3" width="12.33203125" bestFit="1" customWidth="1"/>
    <col min="4" max="4" width="12.5" bestFit="1" customWidth="1"/>
    <col min="5" max="6" width="21.1640625" bestFit="1" customWidth="1"/>
    <col min="7" max="7" width="20" customWidth="1"/>
    <col min="8" max="8" width="21.1640625" bestFit="1" customWidth="1"/>
    <col min="9" max="9" width="19.6640625" bestFit="1" customWidth="1"/>
    <col min="10" max="10" width="21" bestFit="1" customWidth="1"/>
    <col min="11" max="11" width="18.5" bestFit="1" customWidth="1"/>
    <col min="12" max="12" width="19.83203125" bestFit="1" customWidth="1"/>
  </cols>
  <sheetData>
    <row r="1" spans="1:12">
      <c r="A1" s="1" t="s">
        <v>72</v>
      </c>
      <c r="B1" s="1" t="s">
        <v>73</v>
      </c>
      <c r="C1" s="1" t="s">
        <v>79</v>
      </c>
      <c r="D1" s="1" t="s">
        <v>88</v>
      </c>
      <c r="E1" s="19" t="s">
        <v>71</v>
      </c>
      <c r="F1" s="19" t="s">
        <v>51</v>
      </c>
      <c r="G1" s="19" t="s">
        <v>222</v>
      </c>
      <c r="H1" s="19" t="s">
        <v>50</v>
      </c>
      <c r="I1" s="19" t="s">
        <v>223</v>
      </c>
      <c r="J1" s="19" t="s">
        <v>224</v>
      </c>
      <c r="K1" s="29" t="s">
        <v>211</v>
      </c>
      <c r="L1" t="s">
        <v>212</v>
      </c>
    </row>
    <row r="2" spans="1:12">
      <c r="A2" s="1" t="s">
        <v>74</v>
      </c>
      <c r="B2" s="1">
        <v>150</v>
      </c>
      <c r="C2" s="1" t="s">
        <v>235</v>
      </c>
      <c r="D2" s="1" t="s">
        <v>80</v>
      </c>
      <c r="E2" s="22">
        <v>54.84214908269032</v>
      </c>
      <c r="F2" s="23">
        <f>(E2/12.01)*1000</f>
        <v>4566.3737787419086</v>
      </c>
      <c r="G2" s="22">
        <v>6.637191167375228</v>
      </c>
      <c r="H2" s="23">
        <f>(G2/14.01)*1000</f>
        <v>473.74669288902413</v>
      </c>
      <c r="I2" s="24">
        <v>0.87004159504257494</v>
      </c>
      <c r="J2" s="5">
        <f>(I2/30.97)*1000</f>
        <v>28.093044722072168</v>
      </c>
      <c r="K2" s="29">
        <v>8.4195576360709339</v>
      </c>
      <c r="L2" s="29">
        <v>299.7830779609028</v>
      </c>
    </row>
    <row r="3" spans="1:12">
      <c r="A3" s="1" t="s">
        <v>74</v>
      </c>
      <c r="B3" s="1">
        <v>150</v>
      </c>
      <c r="C3" s="1" t="s">
        <v>237</v>
      </c>
      <c r="D3" s="1" t="s">
        <v>82</v>
      </c>
      <c r="E3" s="22">
        <v>48.689374653021375</v>
      </c>
      <c r="F3" s="23">
        <f t="shared" ref="F3:F19" si="0">(E3/12.01)*1000</f>
        <v>4054.0694965046946</v>
      </c>
      <c r="G3" s="22">
        <v>8.692177950951514</v>
      </c>
      <c r="H3" s="23">
        <f t="shared" ref="H3:H19" si="1">(G3/14.01)*1000</f>
        <v>620.42669171673901</v>
      </c>
      <c r="I3" s="24">
        <v>1.088939220378119</v>
      </c>
      <c r="J3" s="5">
        <f t="shared" ref="J3:J19" si="2">(I3/30.97)*1000</f>
        <v>35.161098494611529</v>
      </c>
      <c r="K3" s="29">
        <v>7.7054486641343543</v>
      </c>
      <c r="L3" s="29">
        <v>274.35682697955724</v>
      </c>
    </row>
    <row r="4" spans="1:12">
      <c r="A4" s="1" t="s">
        <v>74</v>
      </c>
      <c r="B4" s="1">
        <v>150</v>
      </c>
      <c r="C4" s="1" t="s">
        <v>238</v>
      </c>
      <c r="D4" s="1" t="s">
        <v>84</v>
      </c>
      <c r="E4" s="22">
        <v>48.691824364276968</v>
      </c>
      <c r="F4" s="23">
        <f t="shared" si="0"/>
        <v>4054.2734691321371</v>
      </c>
      <c r="G4" s="22">
        <v>8.3448115354828722</v>
      </c>
      <c r="H4" s="23">
        <f t="shared" si="1"/>
        <v>595.63251502375954</v>
      </c>
      <c r="I4" s="24">
        <v>0.41939466176722173</v>
      </c>
      <c r="J4" s="5">
        <f t="shared" si="2"/>
        <v>13.541965184605159</v>
      </c>
      <c r="K4" s="29">
        <v>5.8411047238454774</v>
      </c>
      <c r="L4" s="29">
        <v>207.97581399104442</v>
      </c>
    </row>
    <row r="5" spans="1:12">
      <c r="A5" s="1" t="s">
        <v>74</v>
      </c>
      <c r="B5" s="1">
        <v>300</v>
      </c>
      <c r="C5" s="1" t="s">
        <v>235</v>
      </c>
      <c r="D5" s="1" t="s">
        <v>80</v>
      </c>
      <c r="E5" s="22">
        <v>17.302375601365839</v>
      </c>
      <c r="F5" s="23">
        <f t="shared" si="0"/>
        <v>1440.6640800471139</v>
      </c>
      <c r="G5" s="22">
        <v>2.1421050995300304</v>
      </c>
      <c r="H5" s="23">
        <f t="shared" si="1"/>
        <v>152.89829404211494</v>
      </c>
      <c r="I5" s="24">
        <v>0.1498891713746448</v>
      </c>
      <c r="J5" s="5">
        <f t="shared" si="2"/>
        <v>4.8398182555584377</v>
      </c>
      <c r="K5" s="29">
        <v>6.8595098761345863</v>
      </c>
      <c r="L5" s="29">
        <v>244.23670136314419</v>
      </c>
    </row>
    <row r="6" spans="1:12">
      <c r="A6" s="1" t="s">
        <v>74</v>
      </c>
      <c r="B6" s="1">
        <v>300</v>
      </c>
      <c r="C6" s="1" t="s">
        <v>237</v>
      </c>
      <c r="D6" s="1" t="s">
        <v>82</v>
      </c>
      <c r="E6" s="22">
        <v>8.8745941486809397</v>
      </c>
      <c r="F6" s="23">
        <f t="shared" si="0"/>
        <v>738.93373427817983</v>
      </c>
      <c r="G6" s="22">
        <v>0.99855839463916363</v>
      </c>
      <c r="H6" s="23">
        <f t="shared" si="1"/>
        <v>71.274689124851079</v>
      </c>
      <c r="I6" s="24">
        <v>0.31867119623534723</v>
      </c>
      <c r="J6" s="5">
        <f t="shared" si="2"/>
        <v>10.289673756388352</v>
      </c>
      <c r="K6" s="29">
        <v>5.2013209829854565</v>
      </c>
      <c r="L6" s="29">
        <v>185.19595460239117</v>
      </c>
    </row>
    <row r="7" spans="1:12">
      <c r="A7" s="1" t="s">
        <v>74</v>
      </c>
      <c r="B7" s="1">
        <v>300</v>
      </c>
      <c r="C7" s="1" t="s">
        <v>238</v>
      </c>
      <c r="D7" s="1" t="s">
        <v>84</v>
      </c>
      <c r="E7" s="22">
        <v>13.661853653637165</v>
      </c>
      <c r="F7" s="23">
        <f t="shared" si="0"/>
        <v>1137.5398545909379</v>
      </c>
      <c r="G7" s="22">
        <v>1.5489020529181474</v>
      </c>
      <c r="H7" s="23">
        <f t="shared" si="1"/>
        <v>110.55689171435742</v>
      </c>
      <c r="I7" s="24">
        <v>0.11896337291698648</v>
      </c>
      <c r="J7" s="5">
        <f t="shared" si="2"/>
        <v>3.8412454929604936</v>
      </c>
      <c r="K7" s="29">
        <v>3.6696875083086855</v>
      </c>
      <c r="L7" s="29">
        <v>130.66128458844193</v>
      </c>
    </row>
    <row r="8" spans="1:12">
      <c r="A8" s="1" t="s">
        <v>74</v>
      </c>
      <c r="B8" s="1">
        <v>750</v>
      </c>
      <c r="C8" s="1" t="s">
        <v>235</v>
      </c>
      <c r="D8" s="1" t="s">
        <v>80</v>
      </c>
      <c r="E8" s="22">
        <v>6.1906108569365577</v>
      </c>
      <c r="F8" s="23">
        <f t="shared" si="0"/>
        <v>515.45469250096232</v>
      </c>
      <c r="G8" s="22">
        <v>0.44134973389127335</v>
      </c>
      <c r="H8" s="23">
        <f t="shared" si="1"/>
        <v>31.502479221361408</v>
      </c>
      <c r="I8" s="24">
        <v>1.2542242930338466E-2</v>
      </c>
      <c r="J8" s="5">
        <f t="shared" si="2"/>
        <v>0.40498039813814873</v>
      </c>
      <c r="K8" s="29">
        <v>3.2836511049610926</v>
      </c>
      <c r="L8" s="29">
        <v>116.91624165356119</v>
      </c>
    </row>
    <row r="9" spans="1:12">
      <c r="A9" s="1" t="s">
        <v>74</v>
      </c>
      <c r="B9" s="1">
        <v>750</v>
      </c>
      <c r="C9" s="1" t="s">
        <v>237</v>
      </c>
      <c r="D9" s="1" t="s">
        <v>82</v>
      </c>
      <c r="E9" s="22">
        <v>4.3150106118429452</v>
      </c>
      <c r="F9" s="23">
        <f t="shared" si="0"/>
        <v>359.28481364221028</v>
      </c>
      <c r="G9" s="22">
        <v>0.25620503233199748</v>
      </c>
      <c r="H9" s="23">
        <f t="shared" si="1"/>
        <v>18.287297097216094</v>
      </c>
      <c r="I9" s="24">
        <v>1.1370346623945564E-2</v>
      </c>
      <c r="J9" s="5">
        <f t="shared" si="2"/>
        <v>0.36714067239088033</v>
      </c>
      <c r="K9" s="29">
        <v>4.3069693757543135</v>
      </c>
      <c r="L9" s="29">
        <v>153.35206336915184</v>
      </c>
    </row>
    <row r="10" spans="1:12">
      <c r="A10" s="1" t="s">
        <v>74</v>
      </c>
      <c r="B10" s="1">
        <v>750</v>
      </c>
      <c r="C10" s="1" t="s">
        <v>238</v>
      </c>
      <c r="D10" s="1" t="s">
        <v>84</v>
      </c>
      <c r="E10" s="22">
        <v>12.157081720223994</v>
      </c>
      <c r="F10" s="23">
        <f t="shared" si="0"/>
        <v>1012.2466045149037</v>
      </c>
      <c r="G10" s="22">
        <v>1.4626893212095504</v>
      </c>
      <c r="H10" s="23">
        <f t="shared" si="1"/>
        <v>104.40323491859746</v>
      </c>
      <c r="I10" s="24">
        <v>-2.0485474193146715E-3</v>
      </c>
      <c r="J10" s="4">
        <f t="shared" si="2"/>
        <v>-6.6146187255882199E-2</v>
      </c>
      <c r="K10" s="29">
        <v>2.6467616419955649</v>
      </c>
      <c r="L10" s="29">
        <v>94.239434654735177</v>
      </c>
    </row>
    <row r="11" spans="1:12">
      <c r="A11" s="1" t="s">
        <v>242</v>
      </c>
      <c r="B11" s="1">
        <v>150</v>
      </c>
      <c r="C11" s="1" t="s">
        <v>239</v>
      </c>
      <c r="D11" s="1" t="s">
        <v>85</v>
      </c>
      <c r="E11" s="22">
        <v>28.071018464392377</v>
      </c>
      <c r="F11" s="23">
        <f t="shared" si="0"/>
        <v>2337.3037855447442</v>
      </c>
      <c r="G11" s="22">
        <v>3.8406555915832432</v>
      </c>
      <c r="H11" s="23">
        <f t="shared" si="1"/>
        <v>274.13673030572755</v>
      </c>
      <c r="I11" s="3">
        <v>0.15400508405891605</v>
      </c>
      <c r="J11" s="5">
        <f t="shared" si="2"/>
        <v>4.9727182453637733</v>
      </c>
      <c r="K11" s="29">
        <v>9.0577257154805277</v>
      </c>
      <c r="L11" s="29">
        <v>322.50541081627631</v>
      </c>
    </row>
    <row r="12" spans="1:12">
      <c r="A12" s="1" t="s">
        <v>243</v>
      </c>
      <c r="B12" s="1">
        <v>150</v>
      </c>
      <c r="C12" s="1" t="s">
        <v>240</v>
      </c>
      <c r="D12" s="1" t="s">
        <v>86</v>
      </c>
      <c r="E12" s="22">
        <v>23.774874144553173</v>
      </c>
      <c r="F12" s="23">
        <f t="shared" si="0"/>
        <v>1979.5898538345691</v>
      </c>
      <c r="G12" s="22">
        <v>3.1936472935206264</v>
      </c>
      <c r="H12" s="23">
        <f t="shared" si="1"/>
        <v>227.95483893794622</v>
      </c>
      <c r="I12" s="3">
        <v>0.15924754551015818</v>
      </c>
      <c r="J12" s="5">
        <f t="shared" si="2"/>
        <v>5.14199372005677</v>
      </c>
      <c r="K12" s="29">
        <v>8.8395187292888515</v>
      </c>
      <c r="L12" s="29">
        <v>314.73602853033958</v>
      </c>
    </row>
    <row r="13" spans="1:12">
      <c r="A13" s="1" t="s">
        <v>244</v>
      </c>
      <c r="B13" s="1">
        <v>150</v>
      </c>
      <c r="C13" s="1" t="s">
        <v>241</v>
      </c>
      <c r="D13" s="1" t="s">
        <v>87</v>
      </c>
      <c r="E13" s="22">
        <v>33.712378874792513</v>
      </c>
      <c r="F13" s="23">
        <f t="shared" si="0"/>
        <v>2807.0257181342645</v>
      </c>
      <c r="G13" s="22">
        <v>4.6643673788893967</v>
      </c>
      <c r="H13" s="23">
        <f t="shared" si="1"/>
        <v>332.93129042750871</v>
      </c>
      <c r="I13" s="3">
        <v>0.17456774318342075</v>
      </c>
      <c r="J13" s="5">
        <f t="shared" si="2"/>
        <v>5.6366723662712541</v>
      </c>
      <c r="K13" s="29">
        <v>6.9384714899237911</v>
      </c>
      <c r="L13" s="29">
        <v>247.04817396606049</v>
      </c>
    </row>
    <row r="14" spans="1:12">
      <c r="A14" s="1" t="s">
        <v>242</v>
      </c>
      <c r="B14" s="1">
        <v>300</v>
      </c>
      <c r="C14" s="1" t="s">
        <v>239</v>
      </c>
      <c r="D14" s="1" t="s">
        <v>85</v>
      </c>
      <c r="E14" s="22">
        <v>11.351739144946661</v>
      </c>
      <c r="F14" s="23">
        <f t="shared" si="0"/>
        <v>945.19060324285272</v>
      </c>
      <c r="G14" s="22">
        <v>1.1173028943090788</v>
      </c>
      <c r="H14" s="23">
        <f t="shared" si="1"/>
        <v>79.750385032767937</v>
      </c>
      <c r="I14" s="3">
        <v>3.384547903203295E-2</v>
      </c>
      <c r="J14" s="5">
        <f t="shared" si="2"/>
        <v>1.0928472402981257</v>
      </c>
      <c r="K14" s="29">
        <v>4.6137087995637067</v>
      </c>
      <c r="L14" s="29">
        <v>164.2736928152857</v>
      </c>
    </row>
    <row r="15" spans="1:12">
      <c r="A15" s="1" t="s">
        <v>243</v>
      </c>
      <c r="B15" s="1">
        <v>300</v>
      </c>
      <c r="C15" s="1" t="s">
        <v>240</v>
      </c>
      <c r="D15" s="1" t="s">
        <v>86</v>
      </c>
      <c r="E15" s="22">
        <v>11.482223063970226</v>
      </c>
      <c r="F15" s="23">
        <f t="shared" si="0"/>
        <v>956.05520932308298</v>
      </c>
      <c r="G15" s="22">
        <v>1.2206060536587326</v>
      </c>
      <c r="H15" s="23">
        <f t="shared" si="1"/>
        <v>87.123915321822452</v>
      </c>
      <c r="I15" s="3">
        <v>3.7755948541921922E-2</v>
      </c>
      <c r="J15" s="5">
        <f t="shared" si="2"/>
        <v>1.2191136112987382</v>
      </c>
      <c r="K15" s="29">
        <v>4.8107105164028177</v>
      </c>
      <c r="L15" s="29">
        <v>171.28804957728428</v>
      </c>
    </row>
    <row r="16" spans="1:12">
      <c r="A16" s="1" t="s">
        <v>244</v>
      </c>
      <c r="B16" s="1">
        <v>300</v>
      </c>
      <c r="C16" s="1" t="s">
        <v>241</v>
      </c>
      <c r="D16" s="1" t="s">
        <v>87</v>
      </c>
      <c r="E16" s="22">
        <v>14.11141246370217</v>
      </c>
      <c r="F16" s="23">
        <f t="shared" si="0"/>
        <v>1174.9718953956844</v>
      </c>
      <c r="G16" s="22">
        <v>1.5392763905989448</v>
      </c>
      <c r="H16" s="23">
        <f t="shared" si="1"/>
        <v>109.86983516052426</v>
      </c>
      <c r="I16" s="3">
        <v>5.6047408097559821E-2</v>
      </c>
      <c r="J16" s="5">
        <f t="shared" si="2"/>
        <v>1.809732260173065</v>
      </c>
      <c r="K16" s="29">
        <v>3.7896775864101202</v>
      </c>
      <c r="L16" s="29">
        <v>134.93359870431789</v>
      </c>
    </row>
    <row r="17" spans="1:12">
      <c r="A17" s="1" t="s">
        <v>242</v>
      </c>
      <c r="B17" s="1">
        <v>750</v>
      </c>
      <c r="C17" s="1" t="s">
        <v>239</v>
      </c>
      <c r="D17" s="1" t="s">
        <v>85</v>
      </c>
      <c r="E17" s="22">
        <v>11.222538543910005</v>
      </c>
      <c r="F17" s="23">
        <f t="shared" si="0"/>
        <v>934.43285128309788</v>
      </c>
      <c r="G17" s="22">
        <v>0.97925968922168916</v>
      </c>
      <c r="H17" s="23">
        <f t="shared" si="1"/>
        <v>69.897194091483883</v>
      </c>
      <c r="I17" s="3">
        <v>6.7540909339006009E-3</v>
      </c>
      <c r="J17" s="5">
        <f t="shared" si="2"/>
        <v>0.2180849510461931</v>
      </c>
      <c r="K17" s="29">
        <v>4.1757589884757458</v>
      </c>
      <c r="L17" s="29">
        <v>148.68024384382494</v>
      </c>
    </row>
    <row r="18" spans="1:12">
      <c r="A18" s="1" t="s">
        <v>243</v>
      </c>
      <c r="B18" s="1">
        <v>750</v>
      </c>
      <c r="C18" s="1" t="s">
        <v>240</v>
      </c>
      <c r="D18" s="1" t="s">
        <v>86</v>
      </c>
      <c r="E18" s="22">
        <v>11.461651540210019</v>
      </c>
      <c r="F18" s="23">
        <f t="shared" si="0"/>
        <v>954.3423430649475</v>
      </c>
      <c r="G18" s="22">
        <v>1.0725986429436247</v>
      </c>
      <c r="H18" s="23">
        <f t="shared" si="1"/>
        <v>76.559503422100278</v>
      </c>
      <c r="I18" s="3">
        <v>2.1869436607383837E-2</v>
      </c>
      <c r="J18" s="5">
        <f t="shared" si="2"/>
        <v>0.7061490670772953</v>
      </c>
      <c r="K18" s="29">
        <v>2.8371161098730915</v>
      </c>
      <c r="L18" s="29">
        <v>101.0171123844365</v>
      </c>
    </row>
    <row r="19" spans="1:12">
      <c r="A19" s="1" t="s">
        <v>244</v>
      </c>
      <c r="B19" s="1">
        <v>750</v>
      </c>
      <c r="C19" s="1" t="s">
        <v>241</v>
      </c>
      <c r="D19" s="1" t="s">
        <v>87</v>
      </c>
      <c r="E19" s="22">
        <v>10.040316968139363</v>
      </c>
      <c r="F19" s="23">
        <f t="shared" si="0"/>
        <v>835.99641699744905</v>
      </c>
      <c r="G19" s="22">
        <v>0.86840582609899353</v>
      </c>
      <c r="H19" s="23">
        <f t="shared" si="1"/>
        <v>61.984712783654068</v>
      </c>
      <c r="I19" s="3">
        <v>1.5326305267131895E-2</v>
      </c>
      <c r="J19" s="5">
        <f t="shared" si="2"/>
        <v>0.49487585621995134</v>
      </c>
      <c r="K19" s="29">
        <v>2.055812626780436</v>
      </c>
      <c r="L19" s="29">
        <v>73.198363097699385</v>
      </c>
    </row>
    <row r="20" spans="1:12">
      <c r="A20" s="1"/>
      <c r="B20" s="1"/>
      <c r="C20" s="1"/>
      <c r="D20" s="1"/>
      <c r="E20" s="1"/>
      <c r="G20" s="1"/>
    </row>
    <row r="21" spans="1:12">
      <c r="A21" t="s">
        <v>245</v>
      </c>
    </row>
    <row r="22" spans="1:12">
      <c r="A22" t="s">
        <v>246</v>
      </c>
    </row>
  </sheetData>
  <phoneticPr fontId="2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91"/>
  <sheetViews>
    <sheetView workbookViewId="0">
      <selection activeCell="J24" sqref="J24"/>
    </sheetView>
  </sheetViews>
  <sheetFormatPr baseColWidth="10" defaultRowHeight="12"/>
  <cols>
    <col min="1" max="5" width="10.83203125" style="1"/>
    <col min="6" max="6" width="10.83203125" style="29"/>
  </cols>
  <sheetData>
    <row r="1" spans="1:6">
      <c r="A1" s="1" t="s">
        <v>97</v>
      </c>
      <c r="B1" s="1" t="s">
        <v>94</v>
      </c>
      <c r="C1" s="1" t="s">
        <v>95</v>
      </c>
      <c r="D1" s="1" t="s">
        <v>230</v>
      </c>
      <c r="E1" s="1" t="s">
        <v>101</v>
      </c>
      <c r="F1" s="29" t="s">
        <v>8</v>
      </c>
    </row>
    <row r="2" spans="1:6">
      <c r="A2" s="1" t="s">
        <v>231</v>
      </c>
      <c r="B2" s="1">
        <v>1</v>
      </c>
      <c r="C2" s="1">
        <v>3</v>
      </c>
      <c r="D2" s="1">
        <v>9</v>
      </c>
      <c r="E2" s="1">
        <v>125</v>
      </c>
      <c r="F2" s="29">
        <v>15.843473484832797</v>
      </c>
    </row>
    <row r="3" spans="1:6">
      <c r="B3" s="1">
        <v>1</v>
      </c>
      <c r="C3" s="1">
        <v>3</v>
      </c>
      <c r="D3" s="1">
        <v>9</v>
      </c>
      <c r="E3" s="1">
        <v>125</v>
      </c>
      <c r="F3" s="29">
        <v>13.570488188034727</v>
      </c>
    </row>
    <row r="4" spans="1:6">
      <c r="B4" s="1">
        <v>1</v>
      </c>
      <c r="C4" s="1">
        <v>3</v>
      </c>
      <c r="D4" s="1">
        <v>9</v>
      </c>
      <c r="E4" s="1">
        <v>125</v>
      </c>
      <c r="F4" s="29">
        <v>10.02356704868793</v>
      </c>
    </row>
    <row r="5" spans="1:6">
      <c r="A5" s="1" t="s">
        <v>232</v>
      </c>
      <c r="B5" s="1">
        <v>1</v>
      </c>
      <c r="C5" s="1">
        <v>3</v>
      </c>
      <c r="D5" s="1">
        <v>11</v>
      </c>
      <c r="E5" s="1">
        <v>100</v>
      </c>
      <c r="F5" s="29">
        <v>28.653770333106976</v>
      </c>
    </row>
    <row r="6" spans="1:6">
      <c r="B6" s="1">
        <v>1</v>
      </c>
      <c r="C6" s="1">
        <v>3</v>
      </c>
      <c r="D6" s="1">
        <v>11</v>
      </c>
      <c r="E6" s="1">
        <v>100</v>
      </c>
      <c r="F6" s="29">
        <v>37.246186793174594</v>
      </c>
    </row>
    <row r="7" spans="1:6">
      <c r="B7" s="1">
        <v>1</v>
      </c>
      <c r="C7" s="1">
        <v>3</v>
      </c>
      <c r="D7" s="1">
        <v>11</v>
      </c>
      <c r="E7" s="1">
        <v>100</v>
      </c>
      <c r="F7" s="29">
        <v>34.686492037612652</v>
      </c>
    </row>
    <row r="8" spans="1:6">
      <c r="A8" s="1" t="s">
        <v>58</v>
      </c>
      <c r="B8" s="1">
        <v>1</v>
      </c>
      <c r="C8" s="1">
        <v>3</v>
      </c>
      <c r="D8" s="1">
        <v>13</v>
      </c>
      <c r="E8" s="1">
        <v>75</v>
      </c>
      <c r="F8" s="29">
        <v>63.401774428241097</v>
      </c>
    </row>
    <row r="9" spans="1:6">
      <c r="B9" s="1">
        <v>1</v>
      </c>
      <c r="C9" s="1">
        <v>3</v>
      </c>
      <c r="D9" s="1">
        <v>13</v>
      </c>
      <c r="E9" s="1">
        <v>75</v>
      </c>
      <c r="F9" s="29">
        <v>50.077174014761631</v>
      </c>
    </row>
    <row r="10" spans="1:6">
      <c r="B10" s="1">
        <v>1</v>
      </c>
      <c r="C10" s="1">
        <v>3</v>
      </c>
      <c r="D10" s="1">
        <v>13</v>
      </c>
      <c r="E10" s="1">
        <v>75</v>
      </c>
      <c r="F10" s="29">
        <v>44.313427163323084</v>
      </c>
    </row>
    <row r="11" spans="1:6">
      <c r="A11" s="1" t="s">
        <v>59</v>
      </c>
      <c r="B11" s="1">
        <v>1</v>
      </c>
      <c r="C11" s="1">
        <v>3</v>
      </c>
      <c r="D11" s="1">
        <v>15</v>
      </c>
      <c r="E11" s="1">
        <v>45</v>
      </c>
      <c r="F11" s="29">
        <v>48.005180915859867</v>
      </c>
    </row>
    <row r="12" spans="1:6">
      <c r="B12" s="1">
        <v>1</v>
      </c>
      <c r="C12" s="1">
        <v>3</v>
      </c>
      <c r="D12" s="1">
        <v>15</v>
      </c>
      <c r="E12" s="1">
        <v>45</v>
      </c>
      <c r="F12" s="29">
        <v>29.803563935778566</v>
      </c>
    </row>
    <row r="13" spans="1:6">
      <c r="B13" s="1">
        <v>1</v>
      </c>
      <c r="C13" s="1">
        <v>3</v>
      </c>
      <c r="D13" s="1">
        <v>15</v>
      </c>
      <c r="E13" s="1">
        <v>45</v>
      </c>
      <c r="F13" s="29">
        <v>41.053215482740157</v>
      </c>
    </row>
    <row r="14" spans="1:6">
      <c r="A14" s="1" t="s">
        <v>60</v>
      </c>
      <c r="B14" s="1">
        <v>1</v>
      </c>
      <c r="C14" s="1">
        <v>3</v>
      </c>
      <c r="D14" s="1">
        <v>17</v>
      </c>
      <c r="E14" s="1">
        <v>25</v>
      </c>
      <c r="F14" s="29">
        <v>45.268140103330595</v>
      </c>
    </row>
    <row r="15" spans="1:6">
      <c r="B15" s="1">
        <v>1</v>
      </c>
      <c r="C15" s="1">
        <v>3</v>
      </c>
      <c r="D15" s="1">
        <v>17</v>
      </c>
      <c r="E15" s="1">
        <v>25</v>
      </c>
      <c r="F15" s="29">
        <v>40.417725445273845</v>
      </c>
    </row>
    <row r="16" spans="1:6">
      <c r="B16" s="1">
        <v>1</v>
      </c>
      <c r="C16" s="1">
        <v>3</v>
      </c>
      <c r="D16" s="1">
        <v>17</v>
      </c>
      <c r="E16" s="1">
        <v>25</v>
      </c>
      <c r="F16" s="29">
        <v>51.472296329571364</v>
      </c>
    </row>
    <row r="17" spans="1:6">
      <c r="A17" s="1" t="s">
        <v>61</v>
      </c>
      <c r="B17" s="1">
        <v>1</v>
      </c>
      <c r="C17" s="1">
        <v>3</v>
      </c>
      <c r="D17" s="1">
        <v>19</v>
      </c>
      <c r="E17" s="1">
        <v>5</v>
      </c>
      <c r="F17" s="29">
        <v>26.762079058788686</v>
      </c>
    </row>
    <row r="18" spans="1:6">
      <c r="B18" s="1">
        <v>1</v>
      </c>
      <c r="C18" s="1">
        <v>3</v>
      </c>
      <c r="D18" s="1">
        <v>19</v>
      </c>
      <c r="E18" s="1">
        <v>5</v>
      </c>
      <c r="F18" s="29">
        <v>26.942380883372149</v>
      </c>
    </row>
    <row r="19" spans="1:6">
      <c r="B19" s="1">
        <v>1</v>
      </c>
      <c r="C19" s="1">
        <v>3</v>
      </c>
      <c r="D19" s="1">
        <v>19</v>
      </c>
      <c r="E19" s="1">
        <v>5</v>
      </c>
      <c r="F19" s="29">
        <v>40.131015986509986</v>
      </c>
    </row>
    <row r="20" spans="1:6">
      <c r="A20" s="1" t="s">
        <v>62</v>
      </c>
      <c r="B20" s="1">
        <v>2</v>
      </c>
      <c r="C20" s="1">
        <v>3</v>
      </c>
      <c r="D20" s="1">
        <v>9</v>
      </c>
      <c r="E20" s="1">
        <v>125</v>
      </c>
      <c r="F20" s="29">
        <v>8.3860717893561585</v>
      </c>
    </row>
    <row r="21" spans="1:6">
      <c r="B21" s="1">
        <v>2</v>
      </c>
      <c r="C21" s="1">
        <v>3</v>
      </c>
      <c r="D21" s="1">
        <v>9</v>
      </c>
      <c r="E21" s="1">
        <v>125</v>
      </c>
      <c r="F21" s="29">
        <v>9.6334057233597825</v>
      </c>
    </row>
    <row r="22" spans="1:6">
      <c r="B22" s="1">
        <v>2</v>
      </c>
      <c r="C22" s="1">
        <v>3</v>
      </c>
      <c r="D22" s="1">
        <v>9</v>
      </c>
      <c r="E22" s="1">
        <v>125</v>
      </c>
      <c r="F22" s="29">
        <v>6.4914247474217444</v>
      </c>
    </row>
    <row r="23" spans="1:6">
      <c r="A23" s="1" t="s">
        <v>63</v>
      </c>
      <c r="B23" s="1">
        <v>2</v>
      </c>
      <c r="C23" s="1">
        <v>3</v>
      </c>
      <c r="D23" s="1">
        <v>11</v>
      </c>
      <c r="E23" s="1">
        <v>100</v>
      </c>
      <c r="F23" s="29">
        <v>19.245562010989602</v>
      </c>
    </row>
    <row r="24" spans="1:6">
      <c r="B24" s="1">
        <v>2</v>
      </c>
      <c r="C24" s="1">
        <v>3</v>
      </c>
      <c r="D24" s="1">
        <v>11</v>
      </c>
      <c r="E24" s="1">
        <v>100</v>
      </c>
      <c r="F24" s="29">
        <v>15.834606181984432</v>
      </c>
    </row>
    <row r="25" spans="1:6">
      <c r="B25" s="1">
        <v>2</v>
      </c>
      <c r="C25" s="1">
        <v>3</v>
      </c>
      <c r="D25" s="1">
        <v>11</v>
      </c>
      <c r="E25" s="1">
        <v>100</v>
      </c>
      <c r="F25" s="29">
        <v>13.09165383422291</v>
      </c>
    </row>
    <row r="26" spans="1:6">
      <c r="A26" s="1" t="s">
        <v>64</v>
      </c>
      <c r="B26" s="1">
        <v>2</v>
      </c>
      <c r="C26" s="1">
        <v>3</v>
      </c>
      <c r="D26" s="1">
        <v>13</v>
      </c>
      <c r="E26" s="1">
        <v>75</v>
      </c>
      <c r="F26" s="29">
        <v>72.54691943252358</v>
      </c>
    </row>
    <row r="27" spans="1:6">
      <c r="B27" s="1">
        <v>2</v>
      </c>
      <c r="C27" s="1">
        <v>3</v>
      </c>
      <c r="D27" s="1">
        <v>13</v>
      </c>
      <c r="E27" s="1">
        <v>75</v>
      </c>
      <c r="F27" s="29">
        <v>38.218634338878836</v>
      </c>
    </row>
    <row r="28" spans="1:6">
      <c r="B28" s="1">
        <v>2</v>
      </c>
      <c r="C28" s="1">
        <v>3</v>
      </c>
      <c r="D28" s="1">
        <v>13</v>
      </c>
      <c r="E28" s="1">
        <v>75</v>
      </c>
      <c r="F28" s="29">
        <v>27.43008254003233</v>
      </c>
    </row>
    <row r="29" spans="1:6">
      <c r="A29" s="1" t="s">
        <v>65</v>
      </c>
      <c r="B29" s="1">
        <v>2</v>
      </c>
      <c r="C29" s="1">
        <v>3</v>
      </c>
      <c r="D29" s="1">
        <v>15</v>
      </c>
      <c r="E29" s="1">
        <v>45</v>
      </c>
      <c r="F29" s="29">
        <v>43.754787083875961</v>
      </c>
    </row>
    <row r="30" spans="1:6">
      <c r="B30" s="1">
        <v>2</v>
      </c>
      <c r="C30" s="1">
        <v>3</v>
      </c>
      <c r="D30" s="1">
        <v>15</v>
      </c>
      <c r="E30" s="1">
        <v>45</v>
      </c>
      <c r="F30" s="29">
        <v>28.293166683940054</v>
      </c>
    </row>
    <row r="31" spans="1:6">
      <c r="B31" s="1">
        <v>2</v>
      </c>
      <c r="C31" s="1">
        <v>3</v>
      </c>
      <c r="D31" s="1">
        <v>15</v>
      </c>
      <c r="E31" s="1">
        <v>45</v>
      </c>
      <c r="F31" s="29">
        <v>33.909125154572479</v>
      </c>
    </row>
    <row r="32" spans="1:6">
      <c r="A32" s="1" t="s">
        <v>66</v>
      </c>
      <c r="B32" s="1">
        <v>2</v>
      </c>
      <c r="C32" s="1">
        <v>3</v>
      </c>
      <c r="D32" s="1">
        <v>17</v>
      </c>
      <c r="E32" s="1">
        <v>25</v>
      </c>
      <c r="F32" s="29">
        <v>35.939737506848523</v>
      </c>
    </row>
    <row r="33" spans="1:6">
      <c r="B33" s="1">
        <v>2</v>
      </c>
      <c r="C33" s="1">
        <v>3</v>
      </c>
      <c r="D33" s="1">
        <v>17</v>
      </c>
      <c r="E33" s="1">
        <v>25</v>
      </c>
      <c r="F33" s="29">
        <v>27.332542208700296</v>
      </c>
    </row>
    <row r="34" spans="1:6">
      <c r="B34" s="1">
        <v>2</v>
      </c>
      <c r="C34" s="1">
        <v>3</v>
      </c>
      <c r="D34" s="1">
        <v>17</v>
      </c>
      <c r="E34" s="1">
        <v>25</v>
      </c>
      <c r="F34" s="29">
        <v>27.885270752915172</v>
      </c>
    </row>
    <row r="35" spans="1:6">
      <c r="A35" s="1" t="s">
        <v>67</v>
      </c>
      <c r="B35" s="1">
        <v>2</v>
      </c>
      <c r="C35" s="1">
        <v>3</v>
      </c>
      <c r="D35" s="1">
        <v>19</v>
      </c>
      <c r="E35" s="1">
        <v>5</v>
      </c>
      <c r="F35" s="29">
        <v>25.609329688500978</v>
      </c>
    </row>
    <row r="36" spans="1:6">
      <c r="B36" s="1">
        <v>2</v>
      </c>
      <c r="C36" s="1">
        <v>3</v>
      </c>
      <c r="D36" s="1">
        <v>19</v>
      </c>
      <c r="E36" s="1">
        <v>5</v>
      </c>
      <c r="F36" s="29">
        <v>20.433780592670775</v>
      </c>
    </row>
    <row r="37" spans="1:6">
      <c r="B37" s="1">
        <v>2</v>
      </c>
      <c r="C37" s="1">
        <v>3</v>
      </c>
      <c r="D37" s="1">
        <v>19</v>
      </c>
      <c r="E37" s="1">
        <v>5</v>
      </c>
      <c r="F37" s="29">
        <v>26.791636734949908</v>
      </c>
    </row>
    <row r="38" spans="1:6">
      <c r="A38" s="1" t="s">
        <v>68</v>
      </c>
      <c r="B38" s="1">
        <v>3</v>
      </c>
      <c r="C38" s="1">
        <v>3</v>
      </c>
      <c r="D38" s="1">
        <v>9</v>
      </c>
      <c r="E38" s="1">
        <v>125</v>
      </c>
      <c r="F38" s="29">
        <v>13.405358796349297</v>
      </c>
    </row>
    <row r="39" spans="1:6">
      <c r="B39" s="1">
        <v>3</v>
      </c>
      <c r="C39" s="1">
        <v>3</v>
      </c>
      <c r="D39" s="1">
        <v>9</v>
      </c>
      <c r="E39" s="1">
        <v>125</v>
      </c>
      <c r="F39" s="29">
        <v>11.82774661176188</v>
      </c>
    </row>
    <row r="40" spans="1:6">
      <c r="B40" s="1">
        <v>3</v>
      </c>
      <c r="C40" s="1">
        <v>3</v>
      </c>
      <c r="D40" s="1">
        <v>9</v>
      </c>
      <c r="E40" s="1">
        <v>125</v>
      </c>
      <c r="F40" s="29">
        <v>15.797018868183823</v>
      </c>
    </row>
    <row r="41" spans="1:6">
      <c r="A41" s="1" t="s">
        <v>69</v>
      </c>
      <c r="B41" s="1">
        <v>3</v>
      </c>
      <c r="C41" s="1">
        <v>3</v>
      </c>
      <c r="D41" s="1">
        <v>11</v>
      </c>
      <c r="E41" s="1">
        <v>100</v>
      </c>
      <c r="F41" s="29">
        <v>44.05205309414449</v>
      </c>
    </row>
    <row r="42" spans="1:6">
      <c r="B42" s="1">
        <v>3</v>
      </c>
      <c r="C42" s="1">
        <v>3</v>
      </c>
      <c r="D42" s="1">
        <v>11</v>
      </c>
      <c r="E42" s="1">
        <v>100</v>
      </c>
      <c r="F42" s="29">
        <v>41.483700457636168</v>
      </c>
    </row>
    <row r="43" spans="1:6">
      <c r="B43" s="1">
        <v>3</v>
      </c>
      <c r="C43" s="1">
        <v>3</v>
      </c>
      <c r="D43" s="1">
        <v>11</v>
      </c>
      <c r="E43" s="1">
        <v>100</v>
      </c>
      <c r="F43" s="29">
        <v>30.932630167115516</v>
      </c>
    </row>
    <row r="44" spans="1:6">
      <c r="A44" s="1" t="s">
        <v>168</v>
      </c>
      <c r="B44" s="1">
        <v>3</v>
      </c>
      <c r="C44" s="1">
        <v>3</v>
      </c>
      <c r="D44" s="1">
        <v>13</v>
      </c>
      <c r="E44" s="1">
        <v>75</v>
      </c>
      <c r="F44" s="29">
        <v>46.705596788620525</v>
      </c>
    </row>
    <row r="45" spans="1:6">
      <c r="B45" s="1">
        <v>3</v>
      </c>
      <c r="C45" s="1">
        <v>3</v>
      </c>
      <c r="D45" s="1">
        <v>13</v>
      </c>
      <c r="E45" s="1">
        <v>75</v>
      </c>
      <c r="F45" s="29">
        <v>36.258648902282637</v>
      </c>
    </row>
    <row r="46" spans="1:6">
      <c r="B46" s="1">
        <v>3</v>
      </c>
      <c r="C46" s="1">
        <v>3</v>
      </c>
      <c r="D46" s="1">
        <v>13</v>
      </c>
      <c r="E46" s="1">
        <v>75</v>
      </c>
      <c r="F46" s="29">
        <v>56.717123712012281</v>
      </c>
    </row>
    <row r="47" spans="1:6">
      <c r="A47" s="1" t="s">
        <v>169</v>
      </c>
      <c r="B47" s="1">
        <v>3</v>
      </c>
      <c r="C47" s="1">
        <v>3</v>
      </c>
      <c r="D47" s="1">
        <v>15</v>
      </c>
      <c r="E47" s="1">
        <v>45</v>
      </c>
      <c r="F47" s="29">
        <v>44.37388597980032</v>
      </c>
    </row>
    <row r="48" spans="1:6">
      <c r="B48" s="1">
        <v>3</v>
      </c>
      <c r="C48" s="1">
        <v>3</v>
      </c>
      <c r="D48" s="1">
        <v>15</v>
      </c>
      <c r="E48" s="1">
        <v>45</v>
      </c>
      <c r="F48" s="29">
        <v>38.003487978436326</v>
      </c>
    </row>
    <row r="49" spans="1:6">
      <c r="B49" s="1">
        <v>3</v>
      </c>
      <c r="C49" s="1">
        <v>3</v>
      </c>
      <c r="D49" s="1">
        <v>15</v>
      </c>
      <c r="E49" s="1">
        <v>45</v>
      </c>
      <c r="F49" s="29">
        <v>29.238274680868628</v>
      </c>
    </row>
    <row r="50" spans="1:6">
      <c r="A50" s="1" t="s">
        <v>170</v>
      </c>
      <c r="B50" s="1">
        <v>3</v>
      </c>
      <c r="C50" s="1">
        <v>3</v>
      </c>
      <c r="D50" s="1">
        <v>17</v>
      </c>
      <c r="E50" s="1">
        <v>25</v>
      </c>
      <c r="F50" s="29">
        <v>17.403028072093814</v>
      </c>
    </row>
    <row r="51" spans="1:6">
      <c r="B51" s="1">
        <v>3</v>
      </c>
      <c r="C51" s="1">
        <v>3</v>
      </c>
      <c r="D51" s="1">
        <v>17</v>
      </c>
      <c r="E51" s="1">
        <v>25</v>
      </c>
      <c r="F51" s="29">
        <v>15.642412874094259</v>
      </c>
    </row>
    <row r="52" spans="1:6">
      <c r="B52" s="1">
        <v>3</v>
      </c>
      <c r="C52" s="1">
        <v>3</v>
      </c>
      <c r="D52" s="1">
        <v>17</v>
      </c>
      <c r="E52" s="1">
        <v>25</v>
      </c>
      <c r="F52" s="29">
        <v>36.571016114830954</v>
      </c>
    </row>
    <row r="53" spans="1:6">
      <c r="A53" s="1" t="s">
        <v>171</v>
      </c>
      <c r="B53" s="1">
        <v>3</v>
      </c>
      <c r="C53" s="1">
        <v>3</v>
      </c>
      <c r="D53" s="1">
        <v>19</v>
      </c>
      <c r="E53" s="1">
        <v>5</v>
      </c>
      <c r="F53" s="29">
        <v>24.082638061636949</v>
      </c>
    </row>
    <row r="54" spans="1:6">
      <c r="B54" s="1">
        <v>3</v>
      </c>
      <c r="C54" s="1">
        <v>3</v>
      </c>
      <c r="D54" s="1">
        <v>19</v>
      </c>
      <c r="E54" s="1">
        <v>5</v>
      </c>
      <c r="F54" s="29">
        <v>25.959996561295974</v>
      </c>
    </row>
    <row r="55" spans="1:6">
      <c r="B55" s="1">
        <v>3</v>
      </c>
      <c r="C55" s="1">
        <v>3</v>
      </c>
      <c r="D55" s="1">
        <v>19</v>
      </c>
      <c r="E55" s="1">
        <v>5</v>
      </c>
      <c r="F55" s="29">
        <v>21.315506289870612</v>
      </c>
    </row>
    <row r="56" spans="1:6">
      <c r="A56" s="1" t="s">
        <v>172</v>
      </c>
      <c r="B56" s="1">
        <v>4</v>
      </c>
      <c r="C56" s="1">
        <v>3</v>
      </c>
      <c r="D56" s="1">
        <v>9</v>
      </c>
      <c r="E56" s="1">
        <v>125</v>
      </c>
      <c r="F56" s="29">
        <v>3.6241632519073033</v>
      </c>
    </row>
    <row r="57" spans="1:6">
      <c r="B57" s="1">
        <v>4</v>
      </c>
      <c r="C57" s="1">
        <v>3</v>
      </c>
      <c r="D57" s="1">
        <v>9</v>
      </c>
      <c r="E57" s="1">
        <v>125</v>
      </c>
      <c r="F57" s="29">
        <v>3.0309810705024338</v>
      </c>
    </row>
    <row r="58" spans="1:6">
      <c r="B58" s="1">
        <v>4</v>
      </c>
      <c r="C58" s="1">
        <v>3</v>
      </c>
      <c r="D58" s="1">
        <v>9</v>
      </c>
      <c r="E58" s="1">
        <v>125</v>
      </c>
      <c r="F58" s="29">
        <v>2.835357159613594</v>
      </c>
    </row>
    <row r="59" spans="1:6">
      <c r="A59" s="1" t="s">
        <v>173</v>
      </c>
      <c r="B59" s="1">
        <v>4</v>
      </c>
      <c r="C59" s="1">
        <v>3</v>
      </c>
      <c r="D59" s="1">
        <v>11</v>
      </c>
      <c r="E59" s="1">
        <v>100</v>
      </c>
      <c r="F59" s="29">
        <v>11.572173437858718</v>
      </c>
    </row>
    <row r="60" spans="1:6">
      <c r="B60" s="1">
        <v>4</v>
      </c>
      <c r="C60" s="1">
        <v>3</v>
      </c>
      <c r="D60" s="1">
        <v>11</v>
      </c>
      <c r="E60" s="1">
        <v>100</v>
      </c>
      <c r="F60" s="29">
        <v>13.200269212352932</v>
      </c>
    </row>
    <row r="61" spans="1:6">
      <c r="B61" s="1">
        <v>4</v>
      </c>
      <c r="C61" s="1">
        <v>3</v>
      </c>
      <c r="D61" s="1">
        <v>11</v>
      </c>
      <c r="E61" s="1">
        <v>100</v>
      </c>
      <c r="F61" s="29">
        <v>12.4019974469517</v>
      </c>
    </row>
    <row r="62" spans="1:6">
      <c r="A62" s="1" t="s">
        <v>174</v>
      </c>
      <c r="B62" s="1">
        <v>4</v>
      </c>
      <c r="C62" s="1">
        <v>3</v>
      </c>
      <c r="D62" s="1">
        <v>13</v>
      </c>
      <c r="E62" s="1">
        <v>75</v>
      </c>
      <c r="F62" s="29">
        <v>21.482733181436878</v>
      </c>
    </row>
    <row r="63" spans="1:6">
      <c r="B63" s="1">
        <v>4</v>
      </c>
      <c r="C63" s="1">
        <v>3</v>
      </c>
      <c r="D63" s="1">
        <v>13</v>
      </c>
      <c r="E63" s="1">
        <v>75</v>
      </c>
      <c r="F63" s="29">
        <v>20.179625516967672</v>
      </c>
    </row>
    <row r="64" spans="1:6">
      <c r="B64" s="1">
        <v>4</v>
      </c>
      <c r="C64" s="1">
        <v>3</v>
      </c>
      <c r="D64" s="1">
        <v>13</v>
      </c>
      <c r="E64" s="1">
        <v>75</v>
      </c>
      <c r="F64" s="29">
        <v>30.544537569707014</v>
      </c>
    </row>
    <row r="65" spans="1:6">
      <c r="A65" s="1" t="s">
        <v>175</v>
      </c>
      <c r="B65" s="1">
        <v>4</v>
      </c>
      <c r="C65" s="1">
        <v>3</v>
      </c>
      <c r="D65" s="1">
        <v>15</v>
      </c>
      <c r="E65" s="1">
        <v>45</v>
      </c>
      <c r="F65" s="29">
        <v>76.680228295781475</v>
      </c>
    </row>
    <row r="66" spans="1:6">
      <c r="B66" s="1">
        <v>4</v>
      </c>
      <c r="C66" s="1">
        <v>3</v>
      </c>
      <c r="D66" s="1">
        <v>15</v>
      </c>
      <c r="E66" s="1">
        <v>45</v>
      </c>
      <c r="F66" s="29">
        <v>68.53343897457205</v>
      </c>
    </row>
    <row r="67" spans="1:6">
      <c r="B67" s="1">
        <v>4</v>
      </c>
      <c r="C67" s="1">
        <v>3</v>
      </c>
      <c r="D67" s="1">
        <v>15</v>
      </c>
      <c r="E67" s="1">
        <v>45</v>
      </c>
      <c r="F67" s="29">
        <v>91.452988792258054</v>
      </c>
    </row>
    <row r="68" spans="1:6">
      <c r="A68" s="1" t="s">
        <v>0</v>
      </c>
      <c r="B68" s="1">
        <v>4</v>
      </c>
      <c r="C68" s="1">
        <v>3</v>
      </c>
      <c r="D68" s="1">
        <v>17</v>
      </c>
      <c r="E68" s="1">
        <v>25</v>
      </c>
      <c r="F68" s="29">
        <v>39.275043399213786</v>
      </c>
    </row>
    <row r="69" spans="1:6">
      <c r="B69" s="1">
        <v>4</v>
      </c>
      <c r="C69" s="1">
        <v>3</v>
      </c>
      <c r="D69" s="1">
        <v>17</v>
      </c>
      <c r="E69" s="1">
        <v>25</v>
      </c>
      <c r="F69" s="29">
        <v>47.781528298509144</v>
      </c>
    </row>
    <row r="70" spans="1:6">
      <c r="B70" s="1">
        <v>4</v>
      </c>
      <c r="C70" s="1">
        <v>3</v>
      </c>
      <c r="D70" s="1">
        <v>17</v>
      </c>
      <c r="E70" s="1">
        <v>25</v>
      </c>
      <c r="F70" s="29">
        <v>45.203709988893301</v>
      </c>
    </row>
    <row r="71" spans="1:6">
      <c r="A71" s="1" t="s">
        <v>1</v>
      </c>
      <c r="B71" s="1">
        <v>4</v>
      </c>
      <c r="C71" s="1">
        <v>3</v>
      </c>
      <c r="D71" s="1">
        <v>19</v>
      </c>
      <c r="E71" s="1">
        <v>5</v>
      </c>
      <c r="F71" s="29">
        <v>25.69180248991611</v>
      </c>
    </row>
    <row r="72" spans="1:6">
      <c r="B72" s="1">
        <v>4</v>
      </c>
      <c r="C72" s="1">
        <v>3</v>
      </c>
      <c r="D72" s="1">
        <v>19</v>
      </c>
      <c r="E72" s="1">
        <v>5</v>
      </c>
      <c r="F72" s="29">
        <v>25.168035244633092</v>
      </c>
    </row>
    <row r="73" spans="1:6">
      <c r="B73" s="1">
        <v>4</v>
      </c>
      <c r="C73" s="1">
        <v>3</v>
      </c>
      <c r="D73" s="1">
        <v>19</v>
      </c>
      <c r="E73" s="1">
        <v>5</v>
      </c>
      <c r="F73" s="29">
        <v>32.803678218036197</v>
      </c>
    </row>
    <row r="74" spans="1:6">
      <c r="A74" s="1" t="s">
        <v>75</v>
      </c>
      <c r="B74" s="1" t="s">
        <v>2</v>
      </c>
      <c r="F74" s="29">
        <v>51.152263618728178</v>
      </c>
    </row>
    <row r="75" spans="1:6">
      <c r="A75" s="1" t="s">
        <v>75</v>
      </c>
      <c r="B75" s="1" t="s">
        <v>3</v>
      </c>
      <c r="F75" s="29">
        <v>53.467972598581319</v>
      </c>
    </row>
    <row r="76" spans="1:6">
      <c r="A76" s="1" t="s">
        <v>75</v>
      </c>
      <c r="B76" s="1" t="s">
        <v>3</v>
      </c>
      <c r="F76" s="29">
        <v>54.431534998110934</v>
      </c>
    </row>
    <row r="77" spans="1:6">
      <c r="A77" s="1" t="s">
        <v>236</v>
      </c>
      <c r="B77" s="1" t="s">
        <v>3</v>
      </c>
      <c r="F77" s="29">
        <v>77.471733620305969</v>
      </c>
    </row>
    <row r="78" spans="1:6">
      <c r="A78" s="1" t="s">
        <v>236</v>
      </c>
      <c r="B78" s="1" t="s">
        <v>3</v>
      </c>
      <c r="F78" s="29">
        <v>69.908558589244009</v>
      </c>
    </row>
    <row r="79" spans="1:6">
      <c r="A79" s="1" t="s">
        <v>236</v>
      </c>
      <c r="B79" s="1" t="s">
        <v>4</v>
      </c>
      <c r="F79" s="29">
        <v>74.874853973049099</v>
      </c>
    </row>
    <row r="80" spans="1:6">
      <c r="A80" s="1" t="s">
        <v>108</v>
      </c>
      <c r="B80" s="1" t="s">
        <v>4</v>
      </c>
      <c r="F80" s="29">
        <v>126.62921210122668</v>
      </c>
    </row>
    <row r="81" spans="1:6">
      <c r="A81" s="1" t="s">
        <v>108</v>
      </c>
      <c r="B81" s="1" t="s">
        <v>3</v>
      </c>
      <c r="F81" s="29">
        <v>118.07088246081447</v>
      </c>
    </row>
    <row r="82" spans="1:6">
      <c r="A82" s="1" t="s">
        <v>108</v>
      </c>
      <c r="B82" s="1" t="s">
        <v>4</v>
      </c>
      <c r="F82" s="29">
        <v>121.35331306117928</v>
      </c>
    </row>
    <row r="83" spans="1:6">
      <c r="A83" s="1" t="s">
        <v>103</v>
      </c>
      <c r="B83" s="1" t="s">
        <v>3</v>
      </c>
      <c r="F83" s="29">
        <v>118.20356974206118</v>
      </c>
    </row>
    <row r="84" spans="1:6">
      <c r="A84" s="1" t="s">
        <v>103</v>
      </c>
      <c r="B84" s="1" t="s">
        <v>4</v>
      </c>
      <c r="F84" s="29">
        <v>106.48285989860256</v>
      </c>
    </row>
    <row r="85" spans="1:6">
      <c r="A85" s="1" t="s">
        <v>103</v>
      </c>
      <c r="B85" s="1" t="s">
        <v>3</v>
      </c>
      <c r="F85" s="29">
        <v>119.92850439826827</v>
      </c>
    </row>
    <row r="86" spans="1:6">
      <c r="A86" s="1" t="s">
        <v>81</v>
      </c>
      <c r="B86" s="1" t="s">
        <v>4</v>
      </c>
      <c r="F86" s="29">
        <v>175.5465897875105</v>
      </c>
    </row>
    <row r="87" spans="1:6">
      <c r="A87" s="1" t="s">
        <v>81</v>
      </c>
      <c r="B87" s="1" t="s">
        <v>4</v>
      </c>
      <c r="F87" s="29">
        <v>154.19341516973782</v>
      </c>
    </row>
    <row r="88" spans="1:6">
      <c r="A88" s="1" t="s">
        <v>81</v>
      </c>
      <c r="B88" s="1" t="s">
        <v>5</v>
      </c>
      <c r="F88" s="29">
        <v>175.65716252188275</v>
      </c>
    </row>
    <row r="89" spans="1:6">
      <c r="A89" s="1" t="s">
        <v>83</v>
      </c>
      <c r="B89" s="1" t="s">
        <v>6</v>
      </c>
      <c r="F89" s="29">
        <v>264.18801210227099</v>
      </c>
    </row>
    <row r="90" spans="1:6">
      <c r="A90" s="1" t="s">
        <v>83</v>
      </c>
      <c r="B90" s="1" t="s">
        <v>4</v>
      </c>
      <c r="F90" s="29">
        <v>252.93486696415789</v>
      </c>
    </row>
    <row r="91" spans="1:6">
      <c r="A91" s="1" t="s">
        <v>83</v>
      </c>
      <c r="B91" s="1" t="s">
        <v>7</v>
      </c>
      <c r="F91" s="29">
        <v>146.32695492439768</v>
      </c>
    </row>
  </sheetData>
  <phoneticPr fontId="2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83"/>
  <sheetViews>
    <sheetView workbookViewId="0">
      <selection activeCell="I62" sqref="I62"/>
    </sheetView>
  </sheetViews>
  <sheetFormatPr baseColWidth="10" defaultRowHeight="15"/>
  <cols>
    <col min="1" max="1" width="11.6640625" style="14" customWidth="1"/>
    <col min="2" max="3" width="10.83203125" style="14"/>
    <col min="4" max="8" width="14.83203125" style="14" customWidth="1"/>
    <col min="9" max="9" width="26.1640625" style="14" customWidth="1"/>
    <col min="11" max="16384" width="10.83203125" style="14"/>
  </cols>
  <sheetData>
    <row r="1" spans="1:9" s="2" customFormat="1">
      <c r="A1" s="6" t="s">
        <v>97</v>
      </c>
      <c r="B1" s="6" t="s">
        <v>98</v>
      </c>
      <c r="C1" s="6" t="s">
        <v>99</v>
      </c>
      <c r="D1" s="6" t="s">
        <v>16</v>
      </c>
      <c r="E1" s="6" t="s">
        <v>17</v>
      </c>
      <c r="F1" s="6" t="s">
        <v>18</v>
      </c>
      <c r="G1" s="6" t="s">
        <v>21</v>
      </c>
      <c r="H1" s="6" t="s">
        <v>19</v>
      </c>
      <c r="I1" s="8" t="s">
        <v>107</v>
      </c>
    </row>
    <row r="2" spans="1:9" s="2" customFormat="1">
      <c r="A2" s="1" t="s">
        <v>47</v>
      </c>
      <c r="B2" s="32">
        <v>1</v>
      </c>
      <c r="C2" s="32">
        <v>1</v>
      </c>
      <c r="D2" s="32">
        <v>1</v>
      </c>
      <c r="E2" s="6"/>
      <c r="F2" s="6"/>
      <c r="G2" s="6"/>
      <c r="H2" s="32" t="s">
        <v>133</v>
      </c>
      <c r="I2" s="8"/>
    </row>
    <row r="3" spans="1:9" s="2" customFormat="1">
      <c r="A3" s="1" t="s">
        <v>48</v>
      </c>
      <c r="B3" s="32">
        <v>1</v>
      </c>
      <c r="C3" s="32">
        <v>1</v>
      </c>
      <c r="D3" s="32">
        <v>2</v>
      </c>
      <c r="E3" s="6"/>
      <c r="F3" s="6"/>
      <c r="G3" s="6"/>
      <c r="H3" s="32" t="s">
        <v>133</v>
      </c>
      <c r="I3" s="8"/>
    </row>
    <row r="4" spans="1:9" s="2" customFormat="1">
      <c r="A4" s="1" t="s">
        <v>49</v>
      </c>
      <c r="B4" s="32">
        <v>1</v>
      </c>
      <c r="C4" s="32">
        <v>1</v>
      </c>
      <c r="D4" s="32">
        <v>3</v>
      </c>
      <c r="E4" s="6"/>
      <c r="F4" s="6"/>
      <c r="G4" s="6"/>
      <c r="H4" s="32" t="s">
        <v>133</v>
      </c>
      <c r="I4" s="8"/>
    </row>
    <row r="5" spans="1:9" s="2" customFormat="1">
      <c r="A5" s="1" t="s">
        <v>128</v>
      </c>
      <c r="B5" s="32">
        <v>1</v>
      </c>
      <c r="C5" s="32">
        <v>1</v>
      </c>
      <c r="D5" s="32">
        <v>4</v>
      </c>
      <c r="E5" s="6"/>
      <c r="F5" s="6"/>
      <c r="G5" s="6"/>
      <c r="H5" s="32" t="s">
        <v>133</v>
      </c>
      <c r="I5" s="8"/>
    </row>
    <row r="6" spans="1:9" s="2" customFormat="1">
      <c r="A6" s="1" t="s">
        <v>129</v>
      </c>
      <c r="B6" s="32">
        <v>1</v>
      </c>
      <c r="C6" s="32">
        <v>1</v>
      </c>
      <c r="D6" s="32">
        <v>5</v>
      </c>
      <c r="E6" s="6"/>
      <c r="F6" s="6"/>
      <c r="G6" s="6"/>
      <c r="H6" s="32" t="s">
        <v>133</v>
      </c>
      <c r="I6" s="8"/>
    </row>
    <row r="7" spans="1:9" s="2" customFormat="1">
      <c r="A7" s="1" t="s">
        <v>130</v>
      </c>
      <c r="B7" s="32">
        <v>1</v>
      </c>
      <c r="C7" s="32">
        <v>1</v>
      </c>
      <c r="D7" s="32">
        <v>6</v>
      </c>
      <c r="E7" s="6"/>
      <c r="F7" s="6"/>
      <c r="G7" s="6"/>
      <c r="H7" s="32" t="s">
        <v>133</v>
      </c>
      <c r="I7" s="8"/>
    </row>
    <row r="8" spans="1:9" s="2" customFormat="1">
      <c r="A8" s="1" t="s">
        <v>131</v>
      </c>
      <c r="B8" s="32">
        <v>1</v>
      </c>
      <c r="C8" s="32">
        <v>1</v>
      </c>
      <c r="D8" s="32">
        <v>7</v>
      </c>
      <c r="E8" s="6"/>
      <c r="F8" s="6"/>
      <c r="G8" s="6"/>
      <c r="H8" s="32" t="s">
        <v>133</v>
      </c>
      <c r="I8" s="8"/>
    </row>
    <row r="9" spans="1:9" s="2" customFormat="1">
      <c r="A9" s="1" t="s">
        <v>132</v>
      </c>
      <c r="B9" s="32">
        <v>1</v>
      </c>
      <c r="C9" s="32">
        <v>1</v>
      </c>
      <c r="D9" s="32">
        <v>8</v>
      </c>
      <c r="E9" s="6"/>
      <c r="F9" s="6"/>
      <c r="G9" s="6"/>
      <c r="H9" s="32" t="s">
        <v>133</v>
      </c>
      <c r="I9" s="8"/>
    </row>
    <row r="10" spans="1:9">
      <c r="A10" s="9" t="s">
        <v>109</v>
      </c>
      <c r="B10" s="10">
        <v>1</v>
      </c>
      <c r="C10" s="10">
        <v>3</v>
      </c>
      <c r="D10" s="10">
        <v>6</v>
      </c>
      <c r="E10" s="10" t="s">
        <v>20</v>
      </c>
      <c r="F10" s="10" t="s">
        <v>20</v>
      </c>
      <c r="G10" s="10"/>
      <c r="H10" s="10"/>
    </row>
    <row r="11" spans="1:9">
      <c r="A11" s="14" t="s">
        <v>110</v>
      </c>
      <c r="B11" s="10">
        <v>1</v>
      </c>
      <c r="C11" s="10">
        <v>3</v>
      </c>
      <c r="D11" s="10">
        <v>8</v>
      </c>
      <c r="E11" s="10" t="s">
        <v>20</v>
      </c>
      <c r="F11" s="10" t="s">
        <v>20</v>
      </c>
      <c r="G11" s="10"/>
      <c r="H11" s="10"/>
    </row>
    <row r="12" spans="1:9">
      <c r="A12" s="14" t="s">
        <v>22</v>
      </c>
      <c r="B12" s="10">
        <v>1</v>
      </c>
      <c r="C12" s="10">
        <v>3</v>
      </c>
      <c r="D12" s="10">
        <v>9</v>
      </c>
      <c r="E12" s="10"/>
      <c r="F12" s="10"/>
      <c r="G12" s="10" t="s">
        <v>20</v>
      </c>
      <c r="H12" s="10"/>
    </row>
    <row r="13" spans="1:9">
      <c r="A13" s="14" t="s">
        <v>111</v>
      </c>
      <c r="B13" s="10">
        <v>1</v>
      </c>
      <c r="C13" s="10">
        <v>3</v>
      </c>
      <c r="D13" s="10">
        <v>10</v>
      </c>
      <c r="E13" s="10" t="s">
        <v>20</v>
      </c>
      <c r="F13" s="10" t="s">
        <v>20</v>
      </c>
      <c r="G13" s="1"/>
      <c r="H13" s="10"/>
    </row>
    <row r="14" spans="1:9">
      <c r="A14" s="14" t="s">
        <v>23</v>
      </c>
      <c r="B14" s="10">
        <v>1</v>
      </c>
      <c r="C14" s="10">
        <v>3</v>
      </c>
      <c r="D14" s="10">
        <v>11</v>
      </c>
      <c r="E14" s="10"/>
      <c r="F14" s="10"/>
      <c r="G14" s="1" t="s">
        <v>40</v>
      </c>
      <c r="H14" s="10"/>
    </row>
    <row r="15" spans="1:9">
      <c r="A15" s="14" t="s">
        <v>112</v>
      </c>
      <c r="B15" s="10">
        <v>1</v>
      </c>
      <c r="C15" s="10">
        <v>3</v>
      </c>
      <c r="D15" s="10">
        <v>12</v>
      </c>
      <c r="E15" s="10" t="s">
        <v>20</v>
      </c>
      <c r="F15" s="10" t="s">
        <v>20</v>
      </c>
      <c r="G15" s="1"/>
      <c r="H15" s="10"/>
    </row>
    <row r="16" spans="1:9">
      <c r="A16" s="14" t="s">
        <v>24</v>
      </c>
      <c r="B16" s="10">
        <v>1</v>
      </c>
      <c r="C16" s="10">
        <v>3</v>
      </c>
      <c r="D16" s="10">
        <v>13</v>
      </c>
      <c r="E16" s="10"/>
      <c r="F16" s="10"/>
      <c r="G16" s="1" t="s">
        <v>20</v>
      </c>
      <c r="H16" s="10"/>
    </row>
    <row r="17" spans="1:8">
      <c r="A17" s="14" t="s">
        <v>113</v>
      </c>
      <c r="B17" s="10">
        <v>1</v>
      </c>
      <c r="C17" s="10">
        <v>3</v>
      </c>
      <c r="D17" s="10">
        <v>14</v>
      </c>
      <c r="E17" s="10" t="s">
        <v>20</v>
      </c>
      <c r="F17" s="10" t="s">
        <v>20</v>
      </c>
      <c r="G17" s="1"/>
      <c r="H17" s="10"/>
    </row>
    <row r="18" spans="1:8">
      <c r="A18" s="14" t="s">
        <v>25</v>
      </c>
      <c r="B18" s="10">
        <v>1</v>
      </c>
      <c r="C18" s="10">
        <v>3</v>
      </c>
      <c r="D18" s="10">
        <v>15</v>
      </c>
      <c r="E18" s="10"/>
      <c r="F18" s="10"/>
      <c r="G18" s="1" t="s">
        <v>40</v>
      </c>
      <c r="H18" s="10"/>
    </row>
    <row r="19" spans="1:8">
      <c r="A19" s="14" t="s">
        <v>114</v>
      </c>
      <c r="B19" s="10">
        <v>1</v>
      </c>
      <c r="C19" s="10">
        <v>3</v>
      </c>
      <c r="D19" s="10">
        <v>16</v>
      </c>
      <c r="E19" s="10" t="s">
        <v>20</v>
      </c>
      <c r="F19" s="10" t="s">
        <v>20</v>
      </c>
      <c r="G19" s="1"/>
      <c r="H19" s="10"/>
    </row>
    <row r="20" spans="1:8">
      <c r="A20" s="14" t="s">
        <v>26</v>
      </c>
      <c r="B20" s="10">
        <v>1</v>
      </c>
      <c r="C20" s="10">
        <v>3</v>
      </c>
      <c r="D20" s="10">
        <v>17</v>
      </c>
      <c r="E20" s="10"/>
      <c r="F20" s="10"/>
      <c r="G20" s="1" t="s">
        <v>41</v>
      </c>
      <c r="H20" s="10"/>
    </row>
    <row r="21" spans="1:8">
      <c r="A21" s="14" t="s">
        <v>115</v>
      </c>
      <c r="B21" s="10">
        <v>1</v>
      </c>
      <c r="C21" s="10">
        <v>3</v>
      </c>
      <c r="D21" s="10">
        <v>18</v>
      </c>
      <c r="E21" s="10" t="s">
        <v>20</v>
      </c>
      <c r="F21" s="10" t="s">
        <v>20</v>
      </c>
      <c r="G21" s="1"/>
      <c r="H21" s="10"/>
    </row>
    <row r="22" spans="1:8">
      <c r="A22" s="14" t="s">
        <v>27</v>
      </c>
      <c r="B22" s="10">
        <v>1</v>
      </c>
      <c r="C22" s="10">
        <v>3</v>
      </c>
      <c r="D22" s="10">
        <v>19</v>
      </c>
      <c r="E22" s="10"/>
      <c r="F22" s="10"/>
      <c r="G22" s="1" t="s">
        <v>40</v>
      </c>
      <c r="H22" s="10"/>
    </row>
    <row r="23" spans="1:8">
      <c r="A23" s="14" t="s">
        <v>116</v>
      </c>
      <c r="B23" s="10">
        <v>1</v>
      </c>
      <c r="C23" s="10">
        <v>3</v>
      </c>
      <c r="D23" s="10">
        <v>20</v>
      </c>
      <c r="E23" s="10" t="s">
        <v>20</v>
      </c>
      <c r="F23" s="10" t="s">
        <v>20</v>
      </c>
      <c r="G23" s="1"/>
      <c r="H23" s="10"/>
    </row>
    <row r="24" spans="1:8">
      <c r="A24" s="1" t="s">
        <v>134</v>
      </c>
      <c r="B24" s="10">
        <v>2</v>
      </c>
      <c r="C24" s="10">
        <v>1</v>
      </c>
      <c r="D24" s="10">
        <v>1</v>
      </c>
      <c r="E24" s="10"/>
      <c r="F24" s="10"/>
      <c r="G24" s="1"/>
      <c r="H24" s="32" t="s">
        <v>133</v>
      </c>
    </row>
    <row r="25" spans="1:8">
      <c r="A25" s="1" t="s">
        <v>135</v>
      </c>
      <c r="B25" s="10">
        <v>2</v>
      </c>
      <c r="C25" s="10">
        <v>1</v>
      </c>
      <c r="D25" s="10">
        <v>2</v>
      </c>
      <c r="E25" s="10"/>
      <c r="F25" s="10"/>
      <c r="G25" s="1"/>
      <c r="H25" s="32" t="s">
        <v>133</v>
      </c>
    </row>
    <row r="26" spans="1:8">
      <c r="A26" s="1" t="s">
        <v>136</v>
      </c>
      <c r="B26" s="10">
        <v>2</v>
      </c>
      <c r="C26" s="10">
        <v>1</v>
      </c>
      <c r="D26" s="10">
        <v>3</v>
      </c>
      <c r="E26" s="10"/>
      <c r="F26" s="10"/>
      <c r="G26" s="1"/>
      <c r="H26" s="32" t="s">
        <v>133</v>
      </c>
    </row>
    <row r="27" spans="1:8">
      <c r="A27" s="1" t="s">
        <v>137</v>
      </c>
      <c r="B27" s="10">
        <v>2</v>
      </c>
      <c r="C27" s="10">
        <v>1</v>
      </c>
      <c r="D27" s="10">
        <v>4</v>
      </c>
      <c r="E27" s="10"/>
      <c r="F27" s="10"/>
      <c r="G27" s="1"/>
      <c r="H27" s="32" t="s">
        <v>133</v>
      </c>
    </row>
    <row r="28" spans="1:8">
      <c r="A28" s="1" t="s">
        <v>138</v>
      </c>
      <c r="B28" s="10">
        <v>2</v>
      </c>
      <c r="C28" s="10">
        <v>1</v>
      </c>
      <c r="D28" s="10">
        <v>5</v>
      </c>
      <c r="E28" s="10"/>
      <c r="F28" s="10"/>
      <c r="G28" s="1"/>
      <c r="H28" s="32" t="s">
        <v>133</v>
      </c>
    </row>
    <row r="29" spans="1:8">
      <c r="A29" s="1" t="s">
        <v>139</v>
      </c>
      <c r="B29" s="10">
        <v>2</v>
      </c>
      <c r="C29" s="10">
        <v>1</v>
      </c>
      <c r="D29" s="10">
        <v>6</v>
      </c>
      <c r="E29" s="10"/>
      <c r="F29" s="10"/>
      <c r="G29" s="1"/>
      <c r="H29" s="32" t="s">
        <v>133</v>
      </c>
    </row>
    <row r="30" spans="1:8">
      <c r="A30" s="1" t="s">
        <v>140</v>
      </c>
      <c r="B30" s="10">
        <v>2</v>
      </c>
      <c r="C30" s="10">
        <v>1</v>
      </c>
      <c r="D30" s="10">
        <v>7</v>
      </c>
      <c r="E30" s="10"/>
      <c r="F30" s="10"/>
      <c r="G30" s="1"/>
      <c r="H30" s="32" t="s">
        <v>133</v>
      </c>
    </row>
    <row r="31" spans="1:8">
      <c r="A31" s="1" t="s">
        <v>141</v>
      </c>
      <c r="B31" s="10">
        <v>2</v>
      </c>
      <c r="C31" s="10">
        <v>1</v>
      </c>
      <c r="D31" s="10">
        <v>8</v>
      </c>
      <c r="E31" s="10"/>
      <c r="F31" s="10"/>
      <c r="G31" s="1"/>
      <c r="H31" s="32" t="s">
        <v>133</v>
      </c>
    </row>
    <row r="32" spans="1:8">
      <c r="A32" s="14" t="s">
        <v>117</v>
      </c>
      <c r="B32" s="10">
        <v>2</v>
      </c>
      <c r="C32" s="10">
        <v>3</v>
      </c>
      <c r="D32" s="10">
        <v>6</v>
      </c>
      <c r="E32" s="10" t="s">
        <v>20</v>
      </c>
      <c r="F32" s="10" t="s">
        <v>20</v>
      </c>
      <c r="G32" s="10"/>
      <c r="H32" s="10"/>
    </row>
    <row r="33" spans="1:8">
      <c r="A33" s="14" t="s">
        <v>118</v>
      </c>
      <c r="B33" s="10">
        <v>2</v>
      </c>
      <c r="C33" s="10">
        <v>3</v>
      </c>
      <c r="D33" s="10">
        <v>8</v>
      </c>
      <c r="E33" s="10" t="s">
        <v>20</v>
      </c>
      <c r="F33" s="10" t="s">
        <v>20</v>
      </c>
      <c r="G33" s="10"/>
      <c r="H33" s="10"/>
    </row>
    <row r="34" spans="1:8">
      <c r="A34" s="14" t="s">
        <v>28</v>
      </c>
      <c r="B34" s="10">
        <v>2</v>
      </c>
      <c r="C34" s="10">
        <v>3</v>
      </c>
      <c r="D34" s="10">
        <v>9</v>
      </c>
      <c r="E34" s="10"/>
      <c r="F34" s="10"/>
      <c r="G34" s="10" t="s">
        <v>20</v>
      </c>
      <c r="H34" s="10"/>
    </row>
    <row r="35" spans="1:8">
      <c r="A35" s="14" t="s">
        <v>119</v>
      </c>
      <c r="B35" s="10">
        <v>2</v>
      </c>
      <c r="C35" s="10">
        <v>3</v>
      </c>
      <c r="D35" s="10">
        <v>10</v>
      </c>
      <c r="E35" s="10" t="s">
        <v>20</v>
      </c>
      <c r="F35" s="10" t="s">
        <v>20</v>
      </c>
      <c r="G35" s="1"/>
      <c r="H35" s="10"/>
    </row>
    <row r="36" spans="1:8">
      <c r="A36" s="14" t="s">
        <v>29</v>
      </c>
      <c r="B36" s="10">
        <v>2</v>
      </c>
      <c r="C36" s="10">
        <v>3</v>
      </c>
      <c r="D36" s="10">
        <v>11</v>
      </c>
      <c r="E36" s="10"/>
      <c r="F36" s="10"/>
      <c r="G36" s="1" t="s">
        <v>20</v>
      </c>
      <c r="H36" s="10"/>
    </row>
    <row r="37" spans="1:8">
      <c r="A37" s="14" t="s">
        <v>120</v>
      </c>
      <c r="B37" s="10">
        <v>2</v>
      </c>
      <c r="C37" s="10">
        <v>3</v>
      </c>
      <c r="D37" s="10">
        <v>12</v>
      </c>
      <c r="E37" s="10" t="s">
        <v>20</v>
      </c>
      <c r="F37" s="10" t="s">
        <v>20</v>
      </c>
      <c r="G37" s="1"/>
      <c r="H37" s="16"/>
    </row>
    <row r="38" spans="1:8">
      <c r="A38" s="14" t="s">
        <v>30</v>
      </c>
      <c r="B38" s="10">
        <v>2</v>
      </c>
      <c r="C38" s="10">
        <v>3</v>
      </c>
      <c r="D38" s="10">
        <v>13</v>
      </c>
      <c r="E38" s="10"/>
      <c r="F38" s="10"/>
      <c r="G38" s="1" t="s">
        <v>20</v>
      </c>
      <c r="H38" s="16"/>
    </row>
    <row r="39" spans="1:8">
      <c r="A39" s="14" t="s">
        <v>121</v>
      </c>
      <c r="B39" s="10">
        <v>2</v>
      </c>
      <c r="C39" s="10">
        <v>3</v>
      </c>
      <c r="D39" s="10">
        <v>14</v>
      </c>
      <c r="E39" s="10" t="s">
        <v>20</v>
      </c>
      <c r="F39" s="10" t="s">
        <v>20</v>
      </c>
      <c r="G39" s="1"/>
      <c r="H39" s="10"/>
    </row>
    <row r="40" spans="1:8">
      <c r="A40" s="14" t="s">
        <v>31</v>
      </c>
      <c r="B40" s="10">
        <v>2</v>
      </c>
      <c r="C40" s="10">
        <v>3</v>
      </c>
      <c r="D40" s="10">
        <v>15</v>
      </c>
      <c r="E40" s="10"/>
      <c r="F40" s="10"/>
      <c r="G40" s="1" t="s">
        <v>42</v>
      </c>
      <c r="H40" s="10"/>
    </row>
    <row r="41" spans="1:8">
      <c r="A41" s="14" t="s">
        <v>122</v>
      </c>
      <c r="B41" s="10">
        <v>2</v>
      </c>
      <c r="C41" s="10">
        <v>3</v>
      </c>
      <c r="D41" s="10">
        <v>16</v>
      </c>
      <c r="E41" s="10" t="s">
        <v>20</v>
      </c>
      <c r="F41" s="10" t="s">
        <v>20</v>
      </c>
      <c r="G41" s="1"/>
      <c r="H41" s="10"/>
    </row>
    <row r="42" spans="1:8">
      <c r="A42" s="14" t="s">
        <v>32</v>
      </c>
      <c r="B42" s="10">
        <v>2</v>
      </c>
      <c r="C42" s="10">
        <v>3</v>
      </c>
      <c r="D42" s="10">
        <v>17</v>
      </c>
      <c r="E42" s="10"/>
      <c r="F42" s="10"/>
      <c r="G42" s="1" t="s">
        <v>40</v>
      </c>
      <c r="H42" s="10"/>
    </row>
    <row r="43" spans="1:8">
      <c r="A43" s="14" t="s">
        <v>123</v>
      </c>
      <c r="B43" s="10">
        <v>2</v>
      </c>
      <c r="C43" s="10">
        <v>3</v>
      </c>
      <c r="D43" s="10">
        <v>18</v>
      </c>
      <c r="E43" s="10" t="s">
        <v>20</v>
      </c>
      <c r="F43" s="10" t="s">
        <v>20</v>
      </c>
      <c r="G43" s="1"/>
      <c r="H43" s="10"/>
    </row>
    <row r="44" spans="1:8">
      <c r="A44" s="14" t="s">
        <v>33</v>
      </c>
      <c r="B44" s="10">
        <v>2</v>
      </c>
      <c r="C44" s="10">
        <v>3</v>
      </c>
      <c r="D44" s="10">
        <v>19</v>
      </c>
      <c r="E44" s="10"/>
      <c r="F44" s="10"/>
      <c r="G44" s="1" t="s">
        <v>20</v>
      </c>
      <c r="H44" s="10"/>
    </row>
    <row r="45" spans="1:8">
      <c r="A45" s="15" t="s">
        <v>124</v>
      </c>
      <c r="B45" s="10">
        <v>2</v>
      </c>
      <c r="C45" s="10">
        <v>3</v>
      </c>
      <c r="D45" s="16">
        <v>20</v>
      </c>
      <c r="E45" s="10" t="s">
        <v>20</v>
      </c>
      <c r="F45" s="10" t="s">
        <v>20</v>
      </c>
      <c r="G45" s="1"/>
      <c r="H45" s="16"/>
    </row>
    <row r="46" spans="1:8">
      <c r="A46" s="1" t="s">
        <v>142</v>
      </c>
      <c r="B46" s="10">
        <v>3</v>
      </c>
      <c r="C46" s="10">
        <v>1</v>
      </c>
      <c r="D46" s="16">
        <v>1</v>
      </c>
      <c r="E46" s="10"/>
      <c r="F46" s="10"/>
      <c r="G46" s="1"/>
      <c r="H46" s="32" t="s">
        <v>133</v>
      </c>
    </row>
    <row r="47" spans="1:8">
      <c r="A47" s="1" t="s">
        <v>143</v>
      </c>
      <c r="B47" s="10">
        <v>3</v>
      </c>
      <c r="C47" s="10">
        <v>1</v>
      </c>
      <c r="D47" s="16">
        <v>2</v>
      </c>
      <c r="E47" s="10"/>
      <c r="F47" s="10"/>
      <c r="G47" s="1"/>
      <c r="H47" s="32" t="s">
        <v>133</v>
      </c>
    </row>
    <row r="48" spans="1:8">
      <c r="A48" s="1" t="s">
        <v>144</v>
      </c>
      <c r="B48" s="10">
        <v>3</v>
      </c>
      <c r="C48" s="10">
        <v>1</v>
      </c>
      <c r="D48" s="16">
        <v>3</v>
      </c>
      <c r="E48" s="10"/>
      <c r="F48" s="10"/>
      <c r="G48" s="1"/>
      <c r="H48" s="32" t="s">
        <v>133</v>
      </c>
    </row>
    <row r="49" spans="1:9">
      <c r="A49" s="1" t="s">
        <v>145</v>
      </c>
      <c r="B49" s="10">
        <v>3</v>
      </c>
      <c r="C49" s="10">
        <v>1</v>
      </c>
      <c r="D49" s="16">
        <v>4</v>
      </c>
      <c r="E49" s="10"/>
      <c r="F49" s="10"/>
      <c r="G49" s="1"/>
      <c r="H49" s="32" t="s">
        <v>133</v>
      </c>
    </row>
    <row r="50" spans="1:9">
      <c r="A50" s="1" t="s">
        <v>146</v>
      </c>
      <c r="B50" s="10">
        <v>3</v>
      </c>
      <c r="C50" s="10">
        <v>1</v>
      </c>
      <c r="D50" s="16">
        <v>5</v>
      </c>
      <c r="E50" s="10"/>
      <c r="F50" s="10"/>
      <c r="G50" s="1"/>
      <c r="H50" s="32" t="s">
        <v>133</v>
      </c>
    </row>
    <row r="51" spans="1:9">
      <c r="A51" s="1" t="s">
        <v>147</v>
      </c>
      <c r="B51" s="10">
        <v>3</v>
      </c>
      <c r="C51" s="10">
        <v>1</v>
      </c>
      <c r="D51" s="16">
        <v>6</v>
      </c>
      <c r="E51" s="10"/>
      <c r="F51" s="10"/>
      <c r="G51" s="1"/>
      <c r="H51" s="32" t="s">
        <v>133</v>
      </c>
    </row>
    <row r="52" spans="1:9">
      <c r="A52" s="1" t="s">
        <v>148</v>
      </c>
      <c r="B52" s="10">
        <v>3</v>
      </c>
      <c r="C52" s="10">
        <v>1</v>
      </c>
      <c r="D52" s="16">
        <v>7</v>
      </c>
      <c r="E52" s="10"/>
      <c r="F52" s="10"/>
      <c r="G52" s="1"/>
      <c r="H52" s="32" t="s">
        <v>133</v>
      </c>
    </row>
    <row r="53" spans="1:9">
      <c r="A53" s="1" t="s">
        <v>149</v>
      </c>
      <c r="B53" s="10">
        <v>3</v>
      </c>
      <c r="C53" s="10">
        <v>1</v>
      </c>
      <c r="D53" s="16">
        <v>8</v>
      </c>
      <c r="E53" s="10"/>
      <c r="F53" s="10"/>
      <c r="G53" s="1"/>
      <c r="H53" s="32" t="s">
        <v>133</v>
      </c>
    </row>
    <row r="54" spans="1:9">
      <c r="A54" s="14" t="s">
        <v>127</v>
      </c>
      <c r="B54" s="10">
        <v>3</v>
      </c>
      <c r="C54" s="10">
        <v>3</v>
      </c>
      <c r="D54" s="10">
        <v>7</v>
      </c>
      <c r="E54" s="10" t="s">
        <v>20</v>
      </c>
      <c r="F54" s="10" t="s">
        <v>20</v>
      </c>
      <c r="G54" s="10"/>
      <c r="H54" s="10"/>
      <c r="I54" s="14" t="s">
        <v>93</v>
      </c>
    </row>
    <row r="55" spans="1:9">
      <c r="A55" s="14" t="s">
        <v>201</v>
      </c>
      <c r="B55" s="10">
        <v>3</v>
      </c>
      <c r="C55" s="10">
        <v>3</v>
      </c>
      <c r="D55" s="10">
        <v>9</v>
      </c>
      <c r="E55" s="10" t="s">
        <v>20</v>
      </c>
      <c r="F55" s="10" t="s">
        <v>20</v>
      </c>
      <c r="G55" s="10" t="s">
        <v>43</v>
      </c>
      <c r="H55" s="10"/>
    </row>
    <row r="56" spans="1:9">
      <c r="A56" s="14" t="s">
        <v>202</v>
      </c>
      <c r="B56" s="10">
        <v>3</v>
      </c>
      <c r="C56" s="10">
        <v>3</v>
      </c>
      <c r="D56" s="10">
        <v>11</v>
      </c>
      <c r="E56" s="10" t="s">
        <v>20</v>
      </c>
      <c r="F56" s="10" t="s">
        <v>20</v>
      </c>
      <c r="G56" s="28" t="s">
        <v>20</v>
      </c>
      <c r="H56" s="10"/>
    </row>
    <row r="57" spans="1:9">
      <c r="A57" s="14" t="s">
        <v>203</v>
      </c>
      <c r="B57" s="10">
        <v>3</v>
      </c>
      <c r="C57" s="10">
        <v>3</v>
      </c>
      <c r="D57" s="10">
        <v>13</v>
      </c>
      <c r="E57" s="10" t="s">
        <v>20</v>
      </c>
      <c r="F57" s="10" t="s">
        <v>20</v>
      </c>
      <c r="G57" s="28" t="s">
        <v>40</v>
      </c>
      <c r="H57" s="10"/>
    </row>
    <row r="58" spans="1:9">
      <c r="A58" s="14" t="s">
        <v>204</v>
      </c>
      <c r="B58" s="10">
        <v>3</v>
      </c>
      <c r="C58" s="10">
        <v>3</v>
      </c>
      <c r="D58" s="10">
        <v>15</v>
      </c>
      <c r="E58" s="10" t="s">
        <v>20</v>
      </c>
      <c r="F58" s="10" t="s">
        <v>20</v>
      </c>
      <c r="G58" s="28" t="s">
        <v>44</v>
      </c>
      <c r="H58" s="10"/>
    </row>
    <row r="59" spans="1:9">
      <c r="A59" s="14" t="s">
        <v>205</v>
      </c>
      <c r="B59" s="10">
        <v>3</v>
      </c>
      <c r="C59" s="10">
        <v>3</v>
      </c>
      <c r="D59" s="10">
        <v>17</v>
      </c>
      <c r="E59" s="10" t="s">
        <v>20</v>
      </c>
      <c r="F59" s="10" t="s">
        <v>20</v>
      </c>
      <c r="G59" s="28" t="s">
        <v>20</v>
      </c>
      <c r="H59" s="10"/>
    </row>
    <row r="60" spans="1:9">
      <c r="A60" s="14" t="s">
        <v>126</v>
      </c>
      <c r="B60" s="10">
        <v>3</v>
      </c>
      <c r="C60" s="10">
        <v>3</v>
      </c>
      <c r="D60" s="10">
        <v>19</v>
      </c>
      <c r="E60" s="10" t="s">
        <v>20</v>
      </c>
      <c r="F60" s="10" t="s">
        <v>20</v>
      </c>
      <c r="G60" s="28" t="s">
        <v>20</v>
      </c>
      <c r="H60" s="10"/>
    </row>
    <row r="61" spans="1:9">
      <c r="A61" s="14" t="s">
        <v>125</v>
      </c>
      <c r="B61" s="10">
        <v>3</v>
      </c>
      <c r="C61" s="10">
        <v>3</v>
      </c>
      <c r="D61" s="10">
        <v>21</v>
      </c>
      <c r="E61" s="10" t="s">
        <v>20</v>
      </c>
      <c r="F61" s="10" t="s">
        <v>20</v>
      </c>
      <c r="G61" s="28"/>
      <c r="H61" s="10"/>
    </row>
    <row r="62" spans="1:9">
      <c r="A62" s="1" t="s">
        <v>150</v>
      </c>
      <c r="B62" s="10">
        <v>4</v>
      </c>
      <c r="C62" s="10">
        <v>1</v>
      </c>
      <c r="D62" s="10">
        <v>1</v>
      </c>
      <c r="E62" s="10"/>
      <c r="F62" s="10"/>
      <c r="G62" s="28"/>
      <c r="H62" s="32" t="s">
        <v>133</v>
      </c>
    </row>
    <row r="63" spans="1:9">
      <c r="A63" s="1" t="s">
        <v>151</v>
      </c>
      <c r="B63" s="10">
        <v>4</v>
      </c>
      <c r="C63" s="10">
        <v>1</v>
      </c>
      <c r="D63" s="10">
        <v>2</v>
      </c>
      <c r="E63" s="10"/>
      <c r="F63" s="10"/>
      <c r="G63" s="28"/>
      <c r="H63" s="32" t="s">
        <v>133</v>
      </c>
    </row>
    <row r="64" spans="1:9">
      <c r="A64" s="1" t="s">
        <v>152</v>
      </c>
      <c r="B64" s="10">
        <v>4</v>
      </c>
      <c r="C64" s="10">
        <v>1</v>
      </c>
      <c r="D64" s="10">
        <v>3</v>
      </c>
      <c r="E64" s="10"/>
      <c r="F64" s="10"/>
      <c r="G64" s="28"/>
      <c r="H64" s="32" t="s">
        <v>133</v>
      </c>
    </row>
    <row r="65" spans="1:8">
      <c r="A65" s="1" t="s">
        <v>153</v>
      </c>
      <c r="B65" s="10">
        <v>4</v>
      </c>
      <c r="C65" s="10">
        <v>1</v>
      </c>
      <c r="D65" s="10">
        <v>4</v>
      </c>
      <c r="E65" s="10"/>
      <c r="F65" s="10"/>
      <c r="G65" s="28"/>
      <c r="H65" s="32" t="s">
        <v>133</v>
      </c>
    </row>
    <row r="66" spans="1:8">
      <c r="A66" s="1" t="s">
        <v>154</v>
      </c>
      <c r="B66" s="10">
        <v>4</v>
      </c>
      <c r="C66" s="10">
        <v>1</v>
      </c>
      <c r="D66" s="10">
        <v>5</v>
      </c>
      <c r="E66" s="10"/>
      <c r="F66" s="10"/>
      <c r="G66" s="28"/>
      <c r="H66" s="32" t="s">
        <v>133</v>
      </c>
    </row>
    <row r="67" spans="1:8">
      <c r="A67" s="1" t="s">
        <v>155</v>
      </c>
      <c r="B67" s="10">
        <v>4</v>
      </c>
      <c r="C67" s="10">
        <v>1</v>
      </c>
      <c r="D67" s="10">
        <v>6</v>
      </c>
      <c r="E67" s="10"/>
      <c r="F67" s="10"/>
      <c r="G67" s="28"/>
      <c r="H67" s="32" t="s">
        <v>133</v>
      </c>
    </row>
    <row r="68" spans="1:8">
      <c r="A68" s="1" t="s">
        <v>156</v>
      </c>
      <c r="B68" s="10">
        <v>4</v>
      </c>
      <c r="C68" s="10">
        <v>1</v>
      </c>
      <c r="D68" s="10">
        <v>7</v>
      </c>
      <c r="E68" s="10"/>
      <c r="F68" s="10"/>
      <c r="G68" s="28"/>
      <c r="H68" s="32" t="s">
        <v>133</v>
      </c>
    </row>
    <row r="69" spans="1:8">
      <c r="A69" s="1" t="s">
        <v>157</v>
      </c>
      <c r="B69" s="10">
        <v>4</v>
      </c>
      <c r="C69" s="10">
        <v>1</v>
      </c>
      <c r="D69" s="10">
        <v>8</v>
      </c>
      <c r="E69" s="10"/>
      <c r="F69" s="10"/>
      <c r="G69" s="28"/>
      <c r="H69" s="32" t="s">
        <v>133</v>
      </c>
    </row>
    <row r="70" spans="1:8">
      <c r="A70" s="14" t="s">
        <v>206</v>
      </c>
      <c r="B70" s="10">
        <v>4</v>
      </c>
      <c r="C70" s="10">
        <v>3</v>
      </c>
      <c r="D70" s="10">
        <v>6</v>
      </c>
      <c r="E70" s="10" t="s">
        <v>20</v>
      </c>
      <c r="F70" s="10" t="s">
        <v>20</v>
      </c>
      <c r="G70" s="10"/>
      <c r="H70" s="10"/>
    </row>
    <row r="71" spans="1:8">
      <c r="A71" s="14" t="s">
        <v>207</v>
      </c>
      <c r="B71" s="10">
        <v>4</v>
      </c>
      <c r="C71" s="10">
        <v>3</v>
      </c>
      <c r="D71" s="10">
        <v>8</v>
      </c>
      <c r="E71" s="10" t="s">
        <v>20</v>
      </c>
      <c r="F71" s="10" t="s">
        <v>20</v>
      </c>
      <c r="G71" s="28"/>
      <c r="H71" s="10"/>
    </row>
    <row r="72" spans="1:8">
      <c r="A72" s="14" t="s">
        <v>34</v>
      </c>
      <c r="B72" s="10">
        <v>4</v>
      </c>
      <c r="C72" s="10">
        <v>3</v>
      </c>
      <c r="D72" s="10">
        <v>9</v>
      </c>
      <c r="E72" s="10"/>
      <c r="F72" s="10"/>
      <c r="G72" s="28" t="s">
        <v>45</v>
      </c>
      <c r="H72" s="10"/>
    </row>
    <row r="73" spans="1:8">
      <c r="A73" s="14" t="s">
        <v>208</v>
      </c>
      <c r="B73" s="10">
        <v>4</v>
      </c>
      <c r="C73" s="10">
        <v>3</v>
      </c>
      <c r="D73" s="10">
        <v>10</v>
      </c>
      <c r="E73" s="10" t="s">
        <v>20</v>
      </c>
      <c r="F73" s="10" t="s">
        <v>20</v>
      </c>
      <c r="G73" s="28"/>
      <c r="H73" s="10"/>
    </row>
    <row r="74" spans="1:8">
      <c r="A74" s="14" t="s">
        <v>35</v>
      </c>
      <c r="B74" s="10">
        <v>4</v>
      </c>
      <c r="C74" s="10">
        <v>3</v>
      </c>
      <c r="D74" s="10">
        <v>11</v>
      </c>
      <c r="E74" s="10"/>
      <c r="F74" s="10"/>
      <c r="G74" s="28" t="s">
        <v>46</v>
      </c>
      <c r="H74" s="10"/>
    </row>
    <row r="75" spans="1:8">
      <c r="A75" s="14" t="s">
        <v>209</v>
      </c>
      <c r="B75" s="10">
        <v>4</v>
      </c>
      <c r="C75" s="10">
        <v>3</v>
      </c>
      <c r="D75" s="10">
        <v>12</v>
      </c>
      <c r="E75" s="10" t="s">
        <v>20</v>
      </c>
      <c r="F75" s="10" t="s">
        <v>20</v>
      </c>
      <c r="G75" s="28"/>
      <c r="H75" s="10"/>
    </row>
    <row r="76" spans="1:8">
      <c r="A76" s="14" t="s">
        <v>36</v>
      </c>
      <c r="B76" s="10">
        <v>4</v>
      </c>
      <c r="C76" s="10">
        <v>3</v>
      </c>
      <c r="D76" s="10">
        <v>13</v>
      </c>
      <c r="E76" s="10"/>
      <c r="F76" s="10"/>
      <c r="G76" s="28" t="s">
        <v>20</v>
      </c>
      <c r="H76" s="10"/>
    </row>
    <row r="77" spans="1:8">
      <c r="A77" s="14" t="s">
        <v>210</v>
      </c>
      <c r="B77" s="10">
        <v>4</v>
      </c>
      <c r="C77" s="10">
        <v>3</v>
      </c>
      <c r="D77" s="10">
        <v>14</v>
      </c>
      <c r="E77" s="10" t="s">
        <v>20</v>
      </c>
      <c r="F77" s="10" t="s">
        <v>20</v>
      </c>
      <c r="G77" s="28"/>
      <c r="H77" s="10"/>
    </row>
    <row r="78" spans="1:8">
      <c r="A78" s="14" t="s">
        <v>37</v>
      </c>
      <c r="B78" s="10">
        <v>4</v>
      </c>
      <c r="C78" s="10">
        <v>3</v>
      </c>
      <c r="D78" s="10">
        <v>15</v>
      </c>
      <c r="E78" s="10"/>
      <c r="F78" s="10"/>
      <c r="G78" s="28" t="s">
        <v>40</v>
      </c>
      <c r="H78" s="10"/>
    </row>
    <row r="79" spans="1:8">
      <c r="A79" s="14" t="s">
        <v>90</v>
      </c>
      <c r="B79" s="10">
        <v>4</v>
      </c>
      <c r="C79" s="10">
        <v>3</v>
      </c>
      <c r="D79" s="10">
        <v>16</v>
      </c>
      <c r="E79" s="10" t="s">
        <v>20</v>
      </c>
      <c r="F79" s="10" t="s">
        <v>20</v>
      </c>
      <c r="G79" s="28"/>
      <c r="H79" s="10"/>
    </row>
    <row r="80" spans="1:8">
      <c r="A80" s="14" t="s">
        <v>38</v>
      </c>
      <c r="B80" s="10">
        <v>4</v>
      </c>
      <c r="C80" s="10">
        <v>3</v>
      </c>
      <c r="D80" s="10">
        <v>17</v>
      </c>
      <c r="E80" s="10"/>
      <c r="F80" s="10"/>
      <c r="G80" s="28" t="s">
        <v>20</v>
      </c>
      <c r="H80" s="10"/>
    </row>
    <row r="81" spans="1:8">
      <c r="A81" s="14" t="s">
        <v>91</v>
      </c>
      <c r="B81" s="10">
        <v>4</v>
      </c>
      <c r="C81" s="10">
        <v>3</v>
      </c>
      <c r="D81" s="10">
        <v>18</v>
      </c>
      <c r="E81" s="10" t="s">
        <v>20</v>
      </c>
      <c r="F81" s="10" t="s">
        <v>20</v>
      </c>
      <c r="G81" s="28"/>
      <c r="H81" s="10"/>
    </row>
    <row r="82" spans="1:8">
      <c r="A82" s="14" t="s">
        <v>39</v>
      </c>
      <c r="B82" s="10">
        <v>4</v>
      </c>
      <c r="C82" s="10">
        <v>3</v>
      </c>
      <c r="D82" s="10">
        <v>19</v>
      </c>
      <c r="E82" s="10"/>
      <c r="F82" s="10"/>
      <c r="G82" s="28" t="s">
        <v>20</v>
      </c>
      <c r="H82" s="10"/>
    </row>
    <row r="83" spans="1:8">
      <c r="A83" s="14" t="s">
        <v>92</v>
      </c>
      <c r="B83" s="10">
        <v>4</v>
      </c>
      <c r="C83" s="10">
        <v>3</v>
      </c>
      <c r="D83" s="10">
        <v>21</v>
      </c>
      <c r="E83" s="10" t="s">
        <v>20</v>
      </c>
      <c r="F83" s="10" t="s">
        <v>20</v>
      </c>
      <c r="G83" s="28"/>
      <c r="H83" s="10"/>
    </row>
  </sheetData>
  <phoneticPr fontId="2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Water Column</vt:lpstr>
      <vt:lpstr>Depth Integration</vt:lpstr>
      <vt:lpstr>Sediment Trap</vt:lpstr>
      <vt:lpstr>Experiment</vt:lpstr>
      <vt:lpstr>Sediment Trap (replicates)</vt:lpstr>
      <vt:lpstr>ATP (replicates)</vt:lpstr>
      <vt:lpstr>Collection Info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Charles Schutte</cp:lastModifiedBy>
  <cp:lastPrinted>2009-02-06T23:32:23Z</cp:lastPrinted>
  <dcterms:created xsi:type="dcterms:W3CDTF">2004-10-11T20:12:22Z</dcterms:created>
  <dcterms:modified xsi:type="dcterms:W3CDTF">2010-07-01T05:08:55Z</dcterms:modified>
</cp:coreProperties>
</file>